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55" activeTab="0"/>
  </bookViews>
  <sheets>
    <sheet name="2023" sheetId="1" r:id="rId1"/>
    <sheet name="Лист4" sheetId="2" r:id="rId2"/>
  </sheets>
  <externalReferences>
    <externalReference r:id="rId5"/>
  </externalReferences>
  <definedNames>
    <definedName name="_xlnm._FilterDatabase" localSheetId="0" hidden="1">'2023'!$A$13:$H$163</definedName>
    <definedName name="_xlnm.Print_Titles" localSheetId="0">'2023'!$13:$13</definedName>
    <definedName name="_xlnm.Print_Area" localSheetId="0">'2023'!$A$1:$H$175</definedName>
  </definedNames>
  <calcPr fullCalcOnLoad="1"/>
</workbook>
</file>

<file path=xl/sharedStrings.xml><?xml version="1.0" encoding="utf-8"?>
<sst xmlns="http://schemas.openxmlformats.org/spreadsheetml/2006/main" count="538" uniqueCount="136">
  <si>
    <t>1.</t>
  </si>
  <si>
    <t>м</t>
  </si>
  <si>
    <t>м2</t>
  </si>
  <si>
    <t>2.</t>
  </si>
  <si>
    <t>3.</t>
  </si>
  <si>
    <t>4.</t>
  </si>
  <si>
    <t>5.</t>
  </si>
  <si>
    <t>шт.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</si>
  <si>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</si>
  <si>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</si>
  <si>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</si>
  <si>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</si>
  <si>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</si>
  <si>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</si>
  <si>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</si>
  <si>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</si>
  <si>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</si>
  <si>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</si>
  <si>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</si>
  <si>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Примітка:</t>
  </si>
  <si>
    <t>1 раз на місяць</t>
  </si>
  <si>
    <t>у зимовий період</t>
  </si>
  <si>
    <t>за необхідністю</t>
  </si>
  <si>
    <t>прибирання доріжок від пухкого  снігу</t>
  </si>
  <si>
    <t>Один.вим.</t>
  </si>
  <si>
    <t>Найменування</t>
  </si>
  <si>
    <t>Набережна Енергетиків</t>
  </si>
  <si>
    <t>Маяковського</t>
  </si>
  <si>
    <t>В’їзд № 2</t>
  </si>
  <si>
    <t>Пристанц.площа вокзалу</t>
  </si>
  <si>
    <t>Леніна</t>
  </si>
  <si>
    <t>Дружби народів</t>
  </si>
  <si>
    <t>Комсомольська</t>
  </si>
  <si>
    <t>Спортивна</t>
  </si>
  <si>
    <t>Паркова</t>
  </si>
  <si>
    <t>Комуністичний</t>
  </si>
  <si>
    <t>Енергобудівників</t>
  </si>
  <si>
    <t>Миру</t>
  </si>
  <si>
    <t>Молодіжна</t>
  </si>
  <si>
    <t>Вул 13 МПЗ</t>
  </si>
  <si>
    <t>Територія Чайка</t>
  </si>
  <si>
    <t>дорога  - площа</t>
  </si>
  <si>
    <t>" карман" - площа</t>
  </si>
  <si>
    <t xml:space="preserve">пішохідні доріжки </t>
  </si>
  <si>
    <t xml:space="preserve">вуличні  газони  </t>
  </si>
  <si>
    <t>асфальтобетонне замощення</t>
  </si>
  <si>
    <t>пішохідні доріжки - додаткові</t>
  </si>
  <si>
    <t>вуличні  газони  - додаткові</t>
  </si>
  <si>
    <t>розарії</t>
  </si>
  <si>
    <t>квітники</t>
  </si>
  <si>
    <t>в’їзди  - площа</t>
  </si>
  <si>
    <t>сходи  - площа</t>
  </si>
  <si>
    <t>лави</t>
  </si>
  <si>
    <t>зупинки - площа</t>
  </si>
  <si>
    <t>спортивний майданчик</t>
  </si>
  <si>
    <t>п’ятачок</t>
  </si>
  <si>
    <t>Сквер № 1</t>
  </si>
  <si>
    <t>Сквер № 2</t>
  </si>
  <si>
    <t>Парк -фонтан</t>
  </si>
  <si>
    <t>Кладовище</t>
  </si>
  <si>
    <t>Пляж</t>
  </si>
  <si>
    <t>Паркова зона</t>
  </si>
  <si>
    <t>Цвіточний</t>
  </si>
  <si>
    <t>Шкільний</t>
  </si>
  <si>
    <t>Шевченка</t>
  </si>
  <si>
    <t>Курчатова</t>
  </si>
  <si>
    <t>Меморіал</t>
  </si>
  <si>
    <t>фонтан</t>
  </si>
  <si>
    <t>пісок</t>
  </si>
  <si>
    <t>майданчик з трот.плитки</t>
  </si>
  <si>
    <t>Клас тери-торії</t>
  </si>
  <si>
    <t>4 рази на сезон</t>
  </si>
  <si>
    <t>Площа території, згідно паспортів та рішення виконкому</t>
  </si>
  <si>
    <t>посипання доріжок ПГС</t>
  </si>
  <si>
    <t>дорога</t>
  </si>
  <si>
    <t>очищення доріг від ПГС</t>
  </si>
  <si>
    <t>посипання зупинок ПГС</t>
  </si>
  <si>
    <t>прибирання зупинок від пухкого снігу</t>
  </si>
  <si>
    <t>урни (очищення від сміття)</t>
  </si>
  <si>
    <t>зупинки (підмітання)</t>
  </si>
  <si>
    <t>викіс газонів</t>
  </si>
  <si>
    <t xml:space="preserve">дорога (збір сміття) </t>
  </si>
  <si>
    <t>урни</t>
  </si>
  <si>
    <t>Один. вимір</t>
  </si>
  <si>
    <t>посадка</t>
  </si>
  <si>
    <t>№ п/п</t>
  </si>
  <si>
    <t>Періодичність прибирання</t>
  </si>
  <si>
    <t>%</t>
  </si>
  <si>
    <t>об'єм</t>
  </si>
  <si>
    <t>газони (збір сміття)</t>
  </si>
  <si>
    <t>до рішення виконачого комітету</t>
  </si>
  <si>
    <t>Южноукраїнської міської ради</t>
  </si>
  <si>
    <t xml:space="preserve">Перелік та періодичність                                        </t>
  </si>
  <si>
    <t>Об’єм обслуговуючої території</t>
  </si>
  <si>
    <t>Найменування об’єктів</t>
  </si>
  <si>
    <t>бетонна площа (підмітання)</t>
  </si>
  <si>
    <t>с.Іванівка</t>
  </si>
  <si>
    <t>1 раз на місяць (влітку)</t>
  </si>
  <si>
    <t>В’їзд в с.Іванівка</t>
  </si>
  <si>
    <t>с.Панкратове</t>
  </si>
  <si>
    <t>Вул.Вишнева</t>
  </si>
  <si>
    <t>газони, площа (збір сміття)</t>
  </si>
  <si>
    <t>площа біля пам’ятника (підмітання)</t>
  </si>
  <si>
    <t>В’їзд в с.Панкратово</t>
  </si>
  <si>
    <t>5-99-73</t>
  </si>
  <si>
    <r>
      <t>Вул.Вишнева</t>
    </r>
    <r>
      <rPr>
        <sz val="12"/>
        <rFont val="Times New Roman"/>
        <family val="1"/>
      </rPr>
      <t xml:space="preserve"> (територія біля пам’ятнику)</t>
    </r>
  </si>
  <si>
    <t>Вулиця Шкільна</t>
  </si>
  <si>
    <t>Вулиця Садова</t>
  </si>
  <si>
    <t xml:space="preserve">БОЖКО Володимир </t>
  </si>
  <si>
    <t>у зимовий період за необхідністю</t>
  </si>
  <si>
    <t>Провулок Степовий</t>
  </si>
  <si>
    <r>
      <t>Вулиця Вишнева</t>
    </r>
    <r>
      <rPr>
        <sz val="12"/>
        <rFont val="Times New Roman"/>
        <family val="1"/>
      </rPr>
      <t xml:space="preserve"> (дитячий майданчик)</t>
    </r>
  </si>
  <si>
    <t>Вулиця Молодіжна</t>
  </si>
  <si>
    <t>Вулиця Степова</t>
  </si>
  <si>
    <t>Вулиця Шевченко</t>
  </si>
  <si>
    <t>Вулиця Зелений гай</t>
  </si>
  <si>
    <t>Вулиця Верхня</t>
  </si>
  <si>
    <t>Провулок Безіменний</t>
  </si>
  <si>
    <t>Провулок №1 (без назви)</t>
  </si>
  <si>
    <t>Провулок №2 (без назви)</t>
  </si>
  <si>
    <t>Вулиця Набережна</t>
  </si>
  <si>
    <t>Вулиця Гірська</t>
  </si>
  <si>
    <t>Вулиця Робоча</t>
  </si>
  <si>
    <t>Провулок №3 (без назви)</t>
  </si>
  <si>
    <t>Провулок №4 (без назви)</t>
  </si>
  <si>
    <t>Провулок №5 (без назви)</t>
  </si>
  <si>
    <t>Перший заступник міського голови з питань виконавчих органів ради                                                                                       Олексій МАЙБОРОДА</t>
  </si>
  <si>
    <t>Додаток 3</t>
  </si>
  <si>
    <t>комунальним підприємством «Житлово-експлуатаційне об’єднання» у 2023 році</t>
  </si>
  <si>
    <t xml:space="preserve"> Іванівського старостинського округу Южноукраїнської міської територіальної громади </t>
  </si>
  <si>
    <t>обслуговування   об’єктів  благоустрію загального користування</t>
  </si>
  <si>
    <t>Провулок Затишний</t>
  </si>
  <si>
    <t>Вулиця Харківська</t>
  </si>
  <si>
    <t>Вулиця Веселкова</t>
  </si>
  <si>
    <t xml:space="preserve">1. Класність   доріг та пішохідних доріжок, які обслуговуються,  встановлена відповідно до наказу Міністерства з питань житлово-комунального господарства </t>
  </si>
  <si>
    <t>від "__01__"__03__ 2023 № ___49____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</si>
</sst>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0.0%"/>
  </numFmts>
  <fonts count="45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top"/>
    </xf>
    <xf numFmtId="19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42" applyNumberFormat="1" applyFont="1" applyAlignment="1">
      <alignment horizontal="left"/>
    </xf>
    <xf numFmtId="0" fontId="8" fillId="0" borderId="12" xfId="0" applyFont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196" fontId="8" fillId="0" borderId="10" xfId="0" applyNumberFormat="1" applyFont="1" applyBorder="1" applyAlignment="1">
      <alignment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/>
    </xf>
    <xf numFmtId="9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/>
    </xf>
    <xf numFmtId="0" fontId="8" fillId="0" borderId="11" xfId="0" applyFont="1" applyBorder="1" applyAlignment="1">
      <alignment horizontal="center"/>
    </xf>
    <xf numFmtId="196" fontId="8" fillId="0" borderId="11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right" vertical="center"/>
    </xf>
    <xf numFmtId="196" fontId="8" fillId="0" borderId="20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/>
    </xf>
    <xf numFmtId="196" fontId="8" fillId="0" borderId="10" xfId="0" applyNumberFormat="1" applyFont="1" applyBorder="1" applyAlignment="1">
      <alignment vertical="top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26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196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96" fontId="8" fillId="0" borderId="20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96" fontId="8" fillId="0" borderId="1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196" fontId="8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196" fontId="8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8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96" fontId="8" fillId="0" borderId="13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right" vertical="center"/>
    </xf>
    <xf numFmtId="0" fontId="8" fillId="32" borderId="13" xfId="0" applyFont="1" applyFill="1" applyBorder="1" applyAlignment="1">
      <alignment/>
    </xf>
    <xf numFmtId="0" fontId="8" fillId="32" borderId="14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40" xfId="0" applyFont="1" applyBorder="1" applyAlignment="1" quotePrefix="1">
      <alignment horizontal="center" vertical="center" wrapText="1"/>
    </xf>
    <xf numFmtId="0" fontId="8" fillId="0" borderId="32" xfId="0" applyFont="1" applyBorder="1" applyAlignment="1" quotePrefix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8" fillId="0" borderId="29" xfId="0" applyFont="1" applyBorder="1" applyAlignment="1" quotePrefix="1">
      <alignment horizontal="center" vertical="center" wrapText="1"/>
    </xf>
    <xf numFmtId="0" fontId="8" fillId="0" borderId="42" xfId="0" applyFont="1" applyBorder="1" applyAlignment="1" quotePrefix="1">
      <alignment horizontal="center" vertical="center" wrapText="1"/>
    </xf>
    <xf numFmtId="0" fontId="8" fillId="0" borderId="41" xfId="0" applyFont="1" applyBorder="1" applyAlignment="1" quotePrefix="1">
      <alignment horizontal="center" vertical="center" wrapText="1"/>
    </xf>
    <xf numFmtId="0" fontId="8" fillId="0" borderId="23" xfId="0" applyFont="1" applyBorder="1" applyAlignment="1" quotePrefix="1">
      <alignment horizontal="center" vertical="center" wrapText="1"/>
    </xf>
    <xf numFmtId="0" fontId="8" fillId="0" borderId="43" xfId="0" applyFont="1" applyBorder="1" applyAlignment="1" quotePrefix="1">
      <alignment horizontal="center" vertical="center" wrapText="1"/>
    </xf>
    <xf numFmtId="0" fontId="8" fillId="0" borderId="44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3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&#1044;&#1086;&#1076;&#1072;&#1090;&#1086;&#1082;%202%20&#1055;&#1045;&#1056;&#1045;&#1051;&#1030;&#1050;%20&#1043;&#1088;&#1072;&#1072;&#1083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4"/>
    </sheetNames>
    <sheetDataSet>
      <sheetData sheetId="0">
        <row r="97">
          <cell r="B97" t="str">
            <v>2. Періодичність прибирання територій та викіс трави може коригуватися.</v>
          </cell>
        </row>
        <row r="98">
          <cell r="B98" t="str">
            <v>3. Площа обслуговування територій та періодичність  прибирання в актах виконаних робіт включається по фактично виконаним роботам з урахуванням погодних умов.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76"/>
  <sheetViews>
    <sheetView tabSelected="1" zoomScaleSheetLayoutView="100" workbookViewId="0" topLeftCell="A1">
      <selection activeCell="A6" sqref="A6:H6"/>
    </sheetView>
  </sheetViews>
  <sheetFormatPr defaultColWidth="9.00390625" defaultRowHeight="12.75"/>
  <cols>
    <col min="1" max="1" width="5.125" style="83" customWidth="1"/>
    <col min="2" max="2" width="52.25390625" style="100" customWidth="1"/>
    <col min="3" max="3" width="7.375" style="83" customWidth="1"/>
    <col min="4" max="4" width="16.75390625" style="113" customWidth="1"/>
    <col min="5" max="5" width="7.875" style="0" customWidth="1"/>
    <col min="6" max="6" width="9.00390625" style="0" customWidth="1"/>
    <col min="7" max="7" width="9.25390625" style="0" customWidth="1"/>
    <col min="8" max="8" width="37.125" style="0" customWidth="1"/>
  </cols>
  <sheetData>
    <row r="1" spans="1:8" s="20" customFormat="1" ht="14.25" customHeight="1">
      <c r="A1" s="71"/>
      <c r="B1" s="84"/>
      <c r="C1" s="72"/>
      <c r="D1" s="102"/>
      <c r="F1" s="23"/>
      <c r="H1" s="23" t="s">
        <v>127</v>
      </c>
    </row>
    <row r="2" spans="1:9" s="19" customFormat="1" ht="15.75" customHeight="1">
      <c r="A2" s="64"/>
      <c r="B2" s="85"/>
      <c r="C2" s="73"/>
      <c r="D2" s="103"/>
      <c r="F2" s="23"/>
      <c r="G2" s="23"/>
      <c r="H2" s="23" t="s">
        <v>90</v>
      </c>
      <c r="I2" s="23"/>
    </row>
    <row r="3" spans="1:9" s="19" customFormat="1" ht="15.75" customHeight="1">
      <c r="A3" s="73"/>
      <c r="B3" s="85"/>
      <c r="C3" s="73"/>
      <c r="D3" s="103"/>
      <c r="F3" s="24"/>
      <c r="G3" s="23"/>
      <c r="H3" s="24" t="s">
        <v>91</v>
      </c>
      <c r="I3" s="23"/>
    </row>
    <row r="4" spans="1:9" s="19" customFormat="1" ht="18" customHeight="1">
      <c r="A4" s="73"/>
      <c r="B4" s="86"/>
      <c r="C4" s="73"/>
      <c r="D4" s="103"/>
      <c r="F4" s="23"/>
      <c r="G4" s="23"/>
      <c r="H4" s="23" t="s">
        <v>135</v>
      </c>
      <c r="I4" s="23"/>
    </row>
    <row r="5" spans="1:8" s="19" customFormat="1" ht="21.75" customHeight="1">
      <c r="A5" s="64"/>
      <c r="B5" s="86"/>
      <c r="C5" s="73"/>
      <c r="D5" s="103"/>
      <c r="F5" s="1"/>
      <c r="H5" s="21"/>
    </row>
    <row r="6" spans="1:8" s="2" customFormat="1" ht="20.25" customHeight="1">
      <c r="A6" s="126" t="s">
        <v>92</v>
      </c>
      <c r="B6" s="126"/>
      <c r="C6" s="126"/>
      <c r="D6" s="126"/>
      <c r="E6" s="126"/>
      <c r="F6" s="126"/>
      <c r="G6" s="126"/>
      <c r="H6" s="126"/>
    </row>
    <row r="7" spans="1:8" ht="16.5" customHeight="1">
      <c r="A7" s="126" t="s">
        <v>130</v>
      </c>
      <c r="B7" s="142"/>
      <c r="C7" s="142"/>
      <c r="D7" s="142"/>
      <c r="E7" s="142"/>
      <c r="F7" s="142"/>
      <c r="G7" s="142"/>
      <c r="H7" s="142"/>
    </row>
    <row r="8" spans="1:8" ht="18" customHeight="1">
      <c r="A8" s="126" t="s">
        <v>129</v>
      </c>
      <c r="B8" s="127"/>
      <c r="C8" s="127"/>
      <c r="D8" s="127"/>
      <c r="E8" s="127"/>
      <c r="F8" s="127"/>
      <c r="G8" s="127"/>
      <c r="H8" s="127"/>
    </row>
    <row r="9" spans="1:8" ht="16.5" customHeight="1">
      <c r="A9" s="126" t="s">
        <v>128</v>
      </c>
      <c r="B9" s="127"/>
      <c r="C9" s="127"/>
      <c r="D9" s="127"/>
      <c r="E9" s="127"/>
      <c r="F9" s="127"/>
      <c r="G9" s="127"/>
      <c r="H9" s="127"/>
    </row>
    <row r="10" spans="1:8" ht="13.5" customHeight="1" thickBot="1">
      <c r="A10" s="64"/>
      <c r="B10" s="85"/>
      <c r="C10" s="64"/>
      <c r="D10" s="104"/>
      <c r="E10" s="22"/>
      <c r="F10" s="22"/>
      <c r="G10" s="22"/>
      <c r="H10" s="22"/>
    </row>
    <row r="11" spans="1:8" s="23" customFormat="1" ht="48" customHeight="1">
      <c r="A11" s="128" t="s">
        <v>85</v>
      </c>
      <c r="B11" s="130" t="s">
        <v>94</v>
      </c>
      <c r="C11" s="132" t="s">
        <v>83</v>
      </c>
      <c r="D11" s="134" t="s">
        <v>72</v>
      </c>
      <c r="E11" s="136" t="s">
        <v>93</v>
      </c>
      <c r="F11" s="137"/>
      <c r="G11" s="138" t="s">
        <v>70</v>
      </c>
      <c r="H11" s="140" t="s">
        <v>86</v>
      </c>
    </row>
    <row r="12" spans="1:8" s="23" customFormat="1" ht="33" customHeight="1" thickBot="1">
      <c r="A12" s="129"/>
      <c r="B12" s="131"/>
      <c r="C12" s="133"/>
      <c r="D12" s="135"/>
      <c r="E12" s="25" t="s">
        <v>87</v>
      </c>
      <c r="F12" s="26" t="s">
        <v>88</v>
      </c>
      <c r="G12" s="139"/>
      <c r="H12" s="141"/>
    </row>
    <row r="13" spans="1:8" s="23" customFormat="1" ht="14.25" customHeight="1" thickBot="1">
      <c r="A13" s="65">
        <v>1</v>
      </c>
      <c r="B13" s="66">
        <v>2</v>
      </c>
      <c r="C13" s="81">
        <v>3</v>
      </c>
      <c r="D13" s="114">
        <v>4</v>
      </c>
      <c r="E13" s="27">
        <v>5</v>
      </c>
      <c r="F13" s="27">
        <v>6</v>
      </c>
      <c r="G13" s="27">
        <v>7</v>
      </c>
      <c r="H13" s="28">
        <v>8</v>
      </c>
    </row>
    <row r="14" spans="1:8" s="23" customFormat="1" ht="16.5" thickBot="1">
      <c r="A14" s="145" t="s">
        <v>96</v>
      </c>
      <c r="B14" s="146"/>
      <c r="C14" s="146"/>
      <c r="D14" s="146"/>
      <c r="E14" s="146"/>
      <c r="F14" s="146"/>
      <c r="G14" s="146"/>
      <c r="H14" s="147"/>
    </row>
    <row r="15" spans="1:8" s="23" customFormat="1" ht="15.75">
      <c r="A15" s="74" t="s">
        <v>0</v>
      </c>
      <c r="B15" s="67" t="s">
        <v>107</v>
      </c>
      <c r="C15" s="78"/>
      <c r="D15" s="106"/>
      <c r="E15" s="42"/>
      <c r="F15" s="42"/>
      <c r="G15" s="42"/>
      <c r="H15" s="48"/>
    </row>
    <row r="16" spans="1:8" s="23" customFormat="1" ht="15.75">
      <c r="A16" s="150"/>
      <c r="B16" s="68" t="s">
        <v>81</v>
      </c>
      <c r="C16" s="49" t="s">
        <v>2</v>
      </c>
      <c r="D16" s="46">
        <v>3160</v>
      </c>
      <c r="E16" s="29">
        <v>80</v>
      </c>
      <c r="F16" s="30">
        <f>D16*80%</f>
        <v>2528</v>
      </c>
      <c r="G16" s="39"/>
      <c r="H16" s="34" t="s">
        <v>20</v>
      </c>
    </row>
    <row r="17" spans="1:8" s="23" customFormat="1" ht="15.75">
      <c r="A17" s="150"/>
      <c r="B17" s="90" t="s">
        <v>23</v>
      </c>
      <c r="C17" s="49" t="s">
        <v>2</v>
      </c>
      <c r="D17" s="46">
        <v>200</v>
      </c>
      <c r="E17" s="29">
        <v>100</v>
      </c>
      <c r="F17" s="30">
        <f>D17*100%</f>
        <v>200</v>
      </c>
      <c r="G17" s="29"/>
      <c r="H17" s="31" t="s">
        <v>109</v>
      </c>
    </row>
    <row r="18" spans="1:8" s="23" customFormat="1" ht="15.75">
      <c r="A18" s="150"/>
      <c r="B18" s="95" t="s">
        <v>73</v>
      </c>
      <c r="C18" s="49" t="s">
        <v>2</v>
      </c>
      <c r="D18" s="46">
        <v>200</v>
      </c>
      <c r="E18" s="29">
        <v>100</v>
      </c>
      <c r="F18" s="30">
        <f>D18*100%</f>
        <v>200</v>
      </c>
      <c r="G18" s="29"/>
      <c r="H18" s="31" t="s">
        <v>109</v>
      </c>
    </row>
    <row r="19" spans="1:8" s="23" customFormat="1" ht="16.5" thickBot="1">
      <c r="A19" s="151"/>
      <c r="B19" s="87" t="s">
        <v>80</v>
      </c>
      <c r="C19" s="47" t="s">
        <v>2</v>
      </c>
      <c r="D19" s="52">
        <v>400</v>
      </c>
      <c r="E19" s="45">
        <v>70</v>
      </c>
      <c r="F19" s="30">
        <f>D19*70%</f>
        <v>280</v>
      </c>
      <c r="G19" s="45"/>
      <c r="H19" s="34" t="s">
        <v>71</v>
      </c>
    </row>
    <row r="20" spans="1:8" s="23" customFormat="1" ht="16.5" thickBot="1">
      <c r="A20" s="65" t="s">
        <v>3</v>
      </c>
      <c r="B20" s="96" t="s">
        <v>106</v>
      </c>
      <c r="C20" s="81"/>
      <c r="D20" s="108"/>
      <c r="E20" s="54"/>
      <c r="F20" s="54"/>
      <c r="G20" s="54"/>
      <c r="H20" s="55"/>
    </row>
    <row r="21" spans="1:8" s="23" customFormat="1" ht="15.75">
      <c r="A21" s="75"/>
      <c r="B21" s="89" t="s">
        <v>81</v>
      </c>
      <c r="C21" s="49" t="s">
        <v>2</v>
      </c>
      <c r="D21" s="109">
        <v>3600</v>
      </c>
      <c r="E21" s="29">
        <v>80</v>
      </c>
      <c r="F21" s="30">
        <f>D21*80%</f>
        <v>2880</v>
      </c>
      <c r="G21" s="38"/>
      <c r="H21" s="34" t="s">
        <v>20</v>
      </c>
    </row>
    <row r="22" spans="1:8" s="23" customFormat="1" ht="15.75">
      <c r="A22" s="75"/>
      <c r="B22" s="87" t="s">
        <v>79</v>
      </c>
      <c r="C22" s="47" t="s">
        <v>2</v>
      </c>
      <c r="D22" s="105">
        <v>60</v>
      </c>
      <c r="E22" s="29">
        <v>90</v>
      </c>
      <c r="F22" s="33">
        <f>ROUND((D22*E22%),0)</f>
        <v>54</v>
      </c>
      <c r="G22" s="32"/>
      <c r="H22" s="34" t="s">
        <v>20</v>
      </c>
    </row>
    <row r="23" spans="1:8" s="23" customFormat="1" ht="15.75">
      <c r="A23" s="69"/>
      <c r="B23" s="68" t="s">
        <v>76</v>
      </c>
      <c r="C23" s="49" t="s">
        <v>2</v>
      </c>
      <c r="D23" s="105">
        <v>60</v>
      </c>
      <c r="E23" s="29">
        <v>90</v>
      </c>
      <c r="F23" s="33">
        <f>ROUND((D23*E23%),0)</f>
        <v>54</v>
      </c>
      <c r="G23" s="36"/>
      <c r="H23" s="35" t="s">
        <v>22</v>
      </c>
    </row>
    <row r="24" spans="1:8" s="23" customFormat="1" ht="15.75">
      <c r="A24" s="75"/>
      <c r="B24" s="87" t="s">
        <v>77</v>
      </c>
      <c r="C24" s="47" t="s">
        <v>2</v>
      </c>
      <c r="D24" s="105">
        <v>60</v>
      </c>
      <c r="E24" s="29">
        <v>90</v>
      </c>
      <c r="F24" s="33">
        <f>ROUND((D24*E24%),0)</f>
        <v>54</v>
      </c>
      <c r="G24" s="29"/>
      <c r="H24" s="31" t="s">
        <v>21</v>
      </c>
    </row>
    <row r="25" spans="1:8" s="23" customFormat="1" ht="15.75">
      <c r="A25" s="75"/>
      <c r="B25" s="93" t="s">
        <v>23</v>
      </c>
      <c r="C25" s="49" t="s">
        <v>2</v>
      </c>
      <c r="D25" s="46">
        <v>500</v>
      </c>
      <c r="E25" s="29">
        <v>20</v>
      </c>
      <c r="F25" s="30">
        <f>D25*20%</f>
        <v>100</v>
      </c>
      <c r="G25" s="29"/>
      <c r="H25" s="31" t="s">
        <v>109</v>
      </c>
    </row>
    <row r="26" spans="1:8" s="23" customFormat="1" ht="15.75">
      <c r="A26" s="75"/>
      <c r="B26" s="93" t="s">
        <v>73</v>
      </c>
      <c r="C26" s="49" t="s">
        <v>2</v>
      </c>
      <c r="D26" s="46">
        <v>500</v>
      </c>
      <c r="E26" s="29">
        <v>20</v>
      </c>
      <c r="F26" s="30">
        <f>D26*20%</f>
        <v>100</v>
      </c>
      <c r="G26" s="29"/>
      <c r="H26" s="31" t="s">
        <v>109</v>
      </c>
    </row>
    <row r="27" spans="1:8" s="23" customFormat="1" ht="15.75">
      <c r="A27" s="75"/>
      <c r="B27" s="87" t="s">
        <v>78</v>
      </c>
      <c r="C27" s="47" t="s">
        <v>7</v>
      </c>
      <c r="D27" s="46">
        <v>1</v>
      </c>
      <c r="E27" s="29">
        <f>F27/D27%</f>
        <v>100</v>
      </c>
      <c r="F27" s="29">
        <v>1</v>
      </c>
      <c r="G27" s="29"/>
      <c r="H27" s="34" t="s">
        <v>20</v>
      </c>
    </row>
    <row r="28" spans="1:8" s="23" customFormat="1" ht="16.5" thickBot="1">
      <c r="A28" s="75"/>
      <c r="B28" s="87" t="s">
        <v>80</v>
      </c>
      <c r="C28" s="47" t="s">
        <v>2</v>
      </c>
      <c r="D28" s="52">
        <v>445</v>
      </c>
      <c r="E28" s="45">
        <v>90</v>
      </c>
      <c r="F28" s="30">
        <f>D28*90%</f>
        <v>400.5</v>
      </c>
      <c r="G28" s="45"/>
      <c r="H28" s="34" t="s">
        <v>71</v>
      </c>
    </row>
    <row r="29" spans="1:8" s="23" customFormat="1" ht="16.5" thickBot="1">
      <c r="A29" s="65" t="s">
        <v>4</v>
      </c>
      <c r="B29" s="96" t="s">
        <v>111</v>
      </c>
      <c r="C29" s="81"/>
      <c r="D29" s="108"/>
      <c r="E29" s="54"/>
      <c r="F29" s="54"/>
      <c r="G29" s="54"/>
      <c r="H29" s="55"/>
    </row>
    <row r="30" spans="1:8" s="23" customFormat="1" ht="15.75">
      <c r="A30" s="75"/>
      <c r="B30" s="89" t="s">
        <v>81</v>
      </c>
      <c r="C30" s="49" t="s">
        <v>2</v>
      </c>
      <c r="D30" s="46">
        <v>7600</v>
      </c>
      <c r="E30" s="29">
        <v>80</v>
      </c>
      <c r="F30" s="30">
        <f>D30*80%</f>
        <v>6080</v>
      </c>
      <c r="G30" s="39"/>
      <c r="H30" s="34" t="s">
        <v>20</v>
      </c>
    </row>
    <row r="31" spans="1:8" s="59" customFormat="1" ht="15.75">
      <c r="A31" s="75"/>
      <c r="B31" s="87" t="s">
        <v>89</v>
      </c>
      <c r="C31" s="47" t="s">
        <v>2</v>
      </c>
      <c r="D31" s="46">
        <v>1692.8</v>
      </c>
      <c r="E31" s="56">
        <v>80</v>
      </c>
      <c r="F31" s="57">
        <f>ROUND((D31*E31%),0)</f>
        <v>1354</v>
      </c>
      <c r="G31" s="56"/>
      <c r="H31" s="58" t="s">
        <v>97</v>
      </c>
    </row>
    <row r="32" spans="1:8" s="59" customFormat="1" ht="15.75">
      <c r="A32" s="75"/>
      <c r="B32" s="93" t="s">
        <v>23</v>
      </c>
      <c r="C32" s="49" t="s">
        <v>2</v>
      </c>
      <c r="D32" s="46">
        <v>500</v>
      </c>
      <c r="E32" s="29">
        <v>20</v>
      </c>
      <c r="F32" s="30">
        <f>D32*20%</f>
        <v>100</v>
      </c>
      <c r="G32" s="56"/>
      <c r="H32" s="31" t="s">
        <v>109</v>
      </c>
    </row>
    <row r="33" spans="1:8" s="59" customFormat="1" ht="15.75">
      <c r="A33" s="75"/>
      <c r="B33" s="93" t="s">
        <v>73</v>
      </c>
      <c r="C33" s="49" t="s">
        <v>2</v>
      </c>
      <c r="D33" s="46">
        <v>500</v>
      </c>
      <c r="E33" s="29">
        <v>20</v>
      </c>
      <c r="F33" s="30">
        <f>D33*20%</f>
        <v>100</v>
      </c>
      <c r="G33" s="56"/>
      <c r="H33" s="31" t="s">
        <v>109</v>
      </c>
    </row>
    <row r="34" spans="1:8" s="23" customFormat="1" ht="16.5" thickBot="1">
      <c r="A34" s="75"/>
      <c r="B34" s="87" t="s">
        <v>80</v>
      </c>
      <c r="C34" s="47" t="s">
        <v>2</v>
      </c>
      <c r="D34" s="105">
        <v>3210</v>
      </c>
      <c r="E34" s="29">
        <v>90</v>
      </c>
      <c r="F34" s="33">
        <f>ROUND((D34*E34%),0)</f>
        <v>2889</v>
      </c>
      <c r="G34" s="29"/>
      <c r="H34" s="34" t="s">
        <v>71</v>
      </c>
    </row>
    <row r="35" spans="1:8" s="23" customFormat="1" ht="16.5" thickBot="1">
      <c r="A35" s="65" t="s">
        <v>5</v>
      </c>
      <c r="B35" s="96" t="s">
        <v>112</v>
      </c>
      <c r="C35" s="81"/>
      <c r="D35" s="108"/>
      <c r="E35" s="54"/>
      <c r="F35" s="54"/>
      <c r="G35" s="54"/>
      <c r="H35" s="55"/>
    </row>
    <row r="36" spans="1:8" s="23" customFormat="1" ht="15.75">
      <c r="A36" s="75"/>
      <c r="B36" s="89" t="s">
        <v>81</v>
      </c>
      <c r="C36" s="49" t="s">
        <v>2</v>
      </c>
      <c r="D36" s="46">
        <v>2365</v>
      </c>
      <c r="E36" s="29">
        <v>100</v>
      </c>
      <c r="F36" s="30">
        <f>D36*100%</f>
        <v>2365</v>
      </c>
      <c r="G36" s="39"/>
      <c r="H36" s="34" t="s">
        <v>20</v>
      </c>
    </row>
    <row r="37" spans="1:8" s="23" customFormat="1" ht="15.75">
      <c r="A37" s="75"/>
      <c r="B37" s="93" t="s">
        <v>23</v>
      </c>
      <c r="C37" s="49" t="s">
        <v>2</v>
      </c>
      <c r="D37" s="46">
        <v>500</v>
      </c>
      <c r="E37" s="29">
        <v>20</v>
      </c>
      <c r="F37" s="30">
        <f>D37*20%</f>
        <v>100</v>
      </c>
      <c r="G37" s="56"/>
      <c r="H37" s="31" t="s">
        <v>109</v>
      </c>
    </row>
    <row r="38" spans="1:8" s="23" customFormat="1" ht="15.75">
      <c r="A38" s="75"/>
      <c r="B38" s="93" t="s">
        <v>73</v>
      </c>
      <c r="C38" s="49" t="s">
        <v>2</v>
      </c>
      <c r="D38" s="46">
        <v>500</v>
      </c>
      <c r="E38" s="29">
        <v>20</v>
      </c>
      <c r="F38" s="30">
        <f>D38*20%</f>
        <v>100</v>
      </c>
      <c r="G38" s="56"/>
      <c r="H38" s="31" t="s">
        <v>109</v>
      </c>
    </row>
    <row r="39" spans="1:8" s="23" customFormat="1" ht="16.5" thickBot="1">
      <c r="A39" s="75"/>
      <c r="B39" s="87" t="s">
        <v>80</v>
      </c>
      <c r="C39" s="47" t="s">
        <v>2</v>
      </c>
      <c r="D39" s="105">
        <v>400</v>
      </c>
      <c r="E39" s="29">
        <v>90</v>
      </c>
      <c r="F39" s="33">
        <f>ROUND((D39*E39%),0)</f>
        <v>360</v>
      </c>
      <c r="G39" s="29"/>
      <c r="H39" s="34" t="s">
        <v>71</v>
      </c>
    </row>
    <row r="40" spans="1:8" s="23" customFormat="1" ht="16.5" thickBot="1">
      <c r="A40" s="65" t="s">
        <v>6</v>
      </c>
      <c r="B40" s="96" t="s">
        <v>113</v>
      </c>
      <c r="C40" s="81"/>
      <c r="D40" s="108"/>
      <c r="E40" s="54"/>
      <c r="F40" s="54"/>
      <c r="G40" s="54"/>
      <c r="H40" s="55"/>
    </row>
    <row r="41" spans="1:8" s="23" customFormat="1" ht="15.75">
      <c r="A41" s="75"/>
      <c r="B41" s="89" t="s">
        <v>81</v>
      </c>
      <c r="C41" s="49" t="s">
        <v>2</v>
      </c>
      <c r="D41" s="46">
        <v>3215</v>
      </c>
      <c r="E41" s="29">
        <v>90</v>
      </c>
      <c r="F41" s="30">
        <f>D41*90%</f>
        <v>2893.5</v>
      </c>
      <c r="G41" s="39"/>
      <c r="H41" s="34" t="s">
        <v>20</v>
      </c>
    </row>
    <row r="42" spans="1:8" s="23" customFormat="1" ht="15.75">
      <c r="A42" s="75"/>
      <c r="B42" s="93" t="s">
        <v>23</v>
      </c>
      <c r="C42" s="49" t="s">
        <v>2</v>
      </c>
      <c r="D42" s="46">
        <v>500</v>
      </c>
      <c r="E42" s="29">
        <v>20</v>
      </c>
      <c r="F42" s="30">
        <f>D42*20%</f>
        <v>100</v>
      </c>
      <c r="G42" s="56"/>
      <c r="H42" s="31" t="s">
        <v>109</v>
      </c>
    </row>
    <row r="43" spans="1:8" s="23" customFormat="1" ht="15.75">
      <c r="A43" s="75"/>
      <c r="B43" s="93" t="s">
        <v>73</v>
      </c>
      <c r="C43" s="49" t="s">
        <v>2</v>
      </c>
      <c r="D43" s="46">
        <v>500</v>
      </c>
      <c r="E43" s="29">
        <v>20</v>
      </c>
      <c r="F43" s="30">
        <f>D43*20%</f>
        <v>100</v>
      </c>
      <c r="G43" s="56"/>
      <c r="H43" s="31" t="s">
        <v>109</v>
      </c>
    </row>
    <row r="44" spans="1:8" s="23" customFormat="1" ht="16.5" thickBot="1">
      <c r="A44" s="75"/>
      <c r="B44" s="87" t="s">
        <v>80</v>
      </c>
      <c r="C44" s="47" t="s">
        <v>2</v>
      </c>
      <c r="D44" s="105">
        <v>400</v>
      </c>
      <c r="E44" s="29">
        <v>90</v>
      </c>
      <c r="F44" s="33">
        <f>ROUND((D44*E44%),0)</f>
        <v>360</v>
      </c>
      <c r="G44" s="29"/>
      <c r="H44" s="34" t="s">
        <v>71</v>
      </c>
    </row>
    <row r="45" spans="1:8" s="23" customFormat="1" ht="16.5" thickBot="1">
      <c r="A45" s="65" t="s">
        <v>8</v>
      </c>
      <c r="B45" s="96" t="s">
        <v>114</v>
      </c>
      <c r="C45" s="81"/>
      <c r="D45" s="108"/>
      <c r="E45" s="54"/>
      <c r="F45" s="54"/>
      <c r="G45" s="54"/>
      <c r="H45" s="55"/>
    </row>
    <row r="46" spans="1:8" s="23" customFormat="1" ht="15.75">
      <c r="A46" s="75"/>
      <c r="B46" s="89" t="s">
        <v>81</v>
      </c>
      <c r="C46" s="49" t="s">
        <v>2</v>
      </c>
      <c r="D46" s="46">
        <v>10920</v>
      </c>
      <c r="E46" s="29">
        <v>70</v>
      </c>
      <c r="F46" s="30">
        <f>D46*70%</f>
        <v>7643.999999999999</v>
      </c>
      <c r="G46" s="39"/>
      <c r="H46" s="34" t="s">
        <v>20</v>
      </c>
    </row>
    <row r="47" spans="1:8" s="23" customFormat="1" ht="15.75">
      <c r="A47" s="75"/>
      <c r="B47" s="93" t="s">
        <v>23</v>
      </c>
      <c r="C47" s="49" t="s">
        <v>2</v>
      </c>
      <c r="D47" s="46">
        <v>500</v>
      </c>
      <c r="E47" s="29">
        <v>20</v>
      </c>
      <c r="F47" s="30">
        <f>D47*20%</f>
        <v>100</v>
      </c>
      <c r="G47" s="56"/>
      <c r="H47" s="31" t="s">
        <v>109</v>
      </c>
    </row>
    <row r="48" spans="1:8" s="23" customFormat="1" ht="15.75">
      <c r="A48" s="75"/>
      <c r="B48" s="93" t="s">
        <v>73</v>
      </c>
      <c r="C48" s="49" t="s">
        <v>2</v>
      </c>
      <c r="D48" s="46">
        <v>500</v>
      </c>
      <c r="E48" s="29">
        <v>20</v>
      </c>
      <c r="F48" s="30">
        <f>D48*20%</f>
        <v>100</v>
      </c>
      <c r="G48" s="56"/>
      <c r="H48" s="31" t="s">
        <v>109</v>
      </c>
    </row>
    <row r="49" spans="1:8" s="23" customFormat="1" ht="16.5" thickBot="1">
      <c r="A49" s="75"/>
      <c r="B49" s="87" t="s">
        <v>80</v>
      </c>
      <c r="C49" s="47" t="s">
        <v>2</v>
      </c>
      <c r="D49" s="105">
        <v>400</v>
      </c>
      <c r="E49" s="29">
        <v>90</v>
      </c>
      <c r="F49" s="33">
        <f>ROUND((D49*E49%),0)</f>
        <v>360</v>
      </c>
      <c r="G49" s="29"/>
      <c r="H49" s="34" t="s">
        <v>71</v>
      </c>
    </row>
    <row r="50" spans="1:8" s="23" customFormat="1" ht="16.5" thickBot="1">
      <c r="A50" s="65" t="s">
        <v>9</v>
      </c>
      <c r="B50" s="96" t="s">
        <v>115</v>
      </c>
      <c r="C50" s="81"/>
      <c r="D50" s="108"/>
      <c r="E50" s="54"/>
      <c r="F50" s="54"/>
      <c r="G50" s="54"/>
      <c r="H50" s="55"/>
    </row>
    <row r="51" spans="1:8" s="23" customFormat="1" ht="15.75">
      <c r="A51" s="75"/>
      <c r="B51" s="89" t="s">
        <v>81</v>
      </c>
      <c r="C51" s="49" t="s">
        <v>2</v>
      </c>
      <c r="D51" s="46">
        <v>1600</v>
      </c>
      <c r="E51" s="29">
        <v>70</v>
      </c>
      <c r="F51" s="30">
        <f>D51*70%</f>
        <v>1120</v>
      </c>
      <c r="G51" s="39"/>
      <c r="H51" s="34" t="s">
        <v>20</v>
      </c>
    </row>
    <row r="52" spans="1:8" s="23" customFormat="1" ht="15.75">
      <c r="A52" s="75"/>
      <c r="B52" s="93" t="s">
        <v>23</v>
      </c>
      <c r="C52" s="49" t="s">
        <v>2</v>
      </c>
      <c r="D52" s="46">
        <v>500</v>
      </c>
      <c r="E52" s="29">
        <v>20</v>
      </c>
      <c r="F52" s="30">
        <f>D52*20%</f>
        <v>100</v>
      </c>
      <c r="G52" s="56"/>
      <c r="H52" s="31" t="s">
        <v>109</v>
      </c>
    </row>
    <row r="53" spans="1:8" s="23" customFormat="1" ht="15.75">
      <c r="A53" s="75"/>
      <c r="B53" s="93" t="s">
        <v>73</v>
      </c>
      <c r="C53" s="49" t="s">
        <v>2</v>
      </c>
      <c r="D53" s="46">
        <v>500</v>
      </c>
      <c r="E53" s="29">
        <v>20</v>
      </c>
      <c r="F53" s="30">
        <f>D53*20%</f>
        <v>100</v>
      </c>
      <c r="G53" s="56"/>
      <c r="H53" s="31" t="s">
        <v>109</v>
      </c>
    </row>
    <row r="54" spans="1:8" s="23" customFormat="1" ht="16.5" thickBot="1">
      <c r="A54" s="75"/>
      <c r="B54" s="87" t="s">
        <v>80</v>
      </c>
      <c r="C54" s="47" t="s">
        <v>2</v>
      </c>
      <c r="D54" s="105">
        <v>400</v>
      </c>
      <c r="E54" s="29">
        <v>90</v>
      </c>
      <c r="F54" s="33">
        <f>ROUND((D54*E54%),0)</f>
        <v>360</v>
      </c>
      <c r="G54" s="29"/>
      <c r="H54" s="34" t="s">
        <v>71</v>
      </c>
    </row>
    <row r="55" spans="1:8" s="23" customFormat="1" ht="16.5" thickBot="1">
      <c r="A55" s="65" t="s">
        <v>10</v>
      </c>
      <c r="B55" s="96" t="s">
        <v>116</v>
      </c>
      <c r="C55" s="81"/>
      <c r="D55" s="108"/>
      <c r="E55" s="54"/>
      <c r="F55" s="54"/>
      <c r="G55" s="54"/>
      <c r="H55" s="55"/>
    </row>
    <row r="56" spans="1:8" s="23" customFormat="1" ht="15.75">
      <c r="A56" s="75"/>
      <c r="B56" s="89" t="s">
        <v>81</v>
      </c>
      <c r="C56" s="49" t="s">
        <v>2</v>
      </c>
      <c r="D56" s="46">
        <v>3880</v>
      </c>
      <c r="E56" s="29">
        <v>70</v>
      </c>
      <c r="F56" s="30">
        <f>D56*70%</f>
        <v>2716</v>
      </c>
      <c r="G56" s="39"/>
      <c r="H56" s="34" t="s">
        <v>20</v>
      </c>
    </row>
    <row r="57" spans="1:8" s="23" customFormat="1" ht="15.75">
      <c r="A57" s="75"/>
      <c r="B57" s="93" t="s">
        <v>23</v>
      </c>
      <c r="C57" s="49" t="s">
        <v>2</v>
      </c>
      <c r="D57" s="46">
        <v>500</v>
      </c>
      <c r="E57" s="29">
        <v>20</v>
      </c>
      <c r="F57" s="30">
        <f>D57*20%</f>
        <v>100</v>
      </c>
      <c r="G57" s="56"/>
      <c r="H57" s="31" t="s">
        <v>109</v>
      </c>
    </row>
    <row r="58" spans="1:8" s="23" customFormat="1" ht="15.75">
      <c r="A58" s="75"/>
      <c r="B58" s="93" t="s">
        <v>73</v>
      </c>
      <c r="C58" s="49" t="s">
        <v>2</v>
      </c>
      <c r="D58" s="46">
        <v>500</v>
      </c>
      <c r="E58" s="29">
        <v>20</v>
      </c>
      <c r="F58" s="30">
        <f>D58*20%</f>
        <v>100</v>
      </c>
      <c r="G58" s="56"/>
      <c r="H58" s="31" t="s">
        <v>109</v>
      </c>
    </row>
    <row r="59" spans="1:8" s="23" customFormat="1" ht="16.5" thickBot="1">
      <c r="A59" s="75"/>
      <c r="B59" s="87" t="s">
        <v>80</v>
      </c>
      <c r="C59" s="47" t="s">
        <v>2</v>
      </c>
      <c r="D59" s="105">
        <v>400</v>
      </c>
      <c r="E59" s="29">
        <v>90</v>
      </c>
      <c r="F59" s="33">
        <f>ROUND((D59*E59%),0)</f>
        <v>360</v>
      </c>
      <c r="G59" s="29"/>
      <c r="H59" s="34" t="s">
        <v>71</v>
      </c>
    </row>
    <row r="60" spans="1:8" s="23" customFormat="1" ht="16.5" thickBot="1">
      <c r="A60" s="65" t="s">
        <v>11</v>
      </c>
      <c r="B60" s="96" t="s">
        <v>110</v>
      </c>
      <c r="C60" s="81"/>
      <c r="D60" s="108"/>
      <c r="E60" s="54"/>
      <c r="F60" s="54"/>
      <c r="G60" s="54"/>
      <c r="H60" s="55"/>
    </row>
    <row r="61" spans="1:8" s="23" customFormat="1" ht="15.75">
      <c r="A61" s="75"/>
      <c r="B61" s="89" t="s">
        <v>81</v>
      </c>
      <c r="C61" s="49" t="s">
        <v>2</v>
      </c>
      <c r="D61" s="46">
        <v>2520</v>
      </c>
      <c r="E61" s="29">
        <v>70</v>
      </c>
      <c r="F61" s="30">
        <f>D61*70%</f>
        <v>1764</v>
      </c>
      <c r="G61" s="39"/>
      <c r="H61" s="34" t="s">
        <v>20</v>
      </c>
    </row>
    <row r="62" spans="1:8" s="23" customFormat="1" ht="15.75">
      <c r="A62" s="75"/>
      <c r="B62" s="93" t="s">
        <v>23</v>
      </c>
      <c r="C62" s="49" t="s">
        <v>2</v>
      </c>
      <c r="D62" s="46">
        <v>500</v>
      </c>
      <c r="E62" s="29">
        <v>20</v>
      </c>
      <c r="F62" s="30">
        <f>D62*20%</f>
        <v>100</v>
      </c>
      <c r="G62" s="56"/>
      <c r="H62" s="31" t="s">
        <v>109</v>
      </c>
    </row>
    <row r="63" spans="1:8" s="23" customFormat="1" ht="15.75">
      <c r="A63" s="75"/>
      <c r="B63" s="93" t="s">
        <v>73</v>
      </c>
      <c r="C63" s="49" t="s">
        <v>2</v>
      </c>
      <c r="D63" s="46">
        <v>500</v>
      </c>
      <c r="E63" s="29">
        <v>20</v>
      </c>
      <c r="F63" s="30">
        <f>D63*20%</f>
        <v>100</v>
      </c>
      <c r="G63" s="56"/>
      <c r="H63" s="31" t="s">
        <v>109</v>
      </c>
    </row>
    <row r="64" spans="1:8" s="23" customFormat="1" ht="16.5" thickBot="1">
      <c r="A64" s="75"/>
      <c r="B64" s="87" t="s">
        <v>80</v>
      </c>
      <c r="C64" s="47" t="s">
        <v>2</v>
      </c>
      <c r="D64" s="105">
        <v>400</v>
      </c>
      <c r="E64" s="29">
        <v>90</v>
      </c>
      <c r="F64" s="33">
        <f>ROUND((D64*E64%),0)</f>
        <v>360</v>
      </c>
      <c r="G64" s="29"/>
      <c r="H64" s="34" t="s">
        <v>71</v>
      </c>
    </row>
    <row r="65" spans="1:8" s="125" customFormat="1" ht="16.5" thickBot="1">
      <c r="A65" s="119" t="s">
        <v>12</v>
      </c>
      <c r="B65" s="120" t="s">
        <v>131</v>
      </c>
      <c r="C65" s="121"/>
      <c r="D65" s="122"/>
      <c r="E65" s="123"/>
      <c r="F65" s="123"/>
      <c r="G65" s="123"/>
      <c r="H65" s="124"/>
    </row>
    <row r="66" spans="1:8" s="23" customFormat="1" ht="15.75">
      <c r="A66" s="75"/>
      <c r="B66" s="89" t="s">
        <v>81</v>
      </c>
      <c r="C66" s="49" t="s">
        <v>2</v>
      </c>
      <c r="D66" s="46">
        <v>2000</v>
      </c>
      <c r="E66" s="29">
        <v>70</v>
      </c>
      <c r="F66" s="30">
        <f>D66*70%</f>
        <v>1400</v>
      </c>
      <c r="G66" s="39"/>
      <c r="H66" s="34" t="s">
        <v>20</v>
      </c>
    </row>
    <row r="67" spans="1:8" s="23" customFormat="1" ht="15.75">
      <c r="A67" s="75"/>
      <c r="B67" s="93" t="s">
        <v>23</v>
      </c>
      <c r="C67" s="49" t="s">
        <v>2</v>
      </c>
      <c r="D67" s="46">
        <v>500</v>
      </c>
      <c r="E67" s="29">
        <v>20</v>
      </c>
      <c r="F67" s="30">
        <f>D67*20%</f>
        <v>100</v>
      </c>
      <c r="G67" s="56"/>
      <c r="H67" s="31" t="s">
        <v>109</v>
      </c>
    </row>
    <row r="68" spans="1:8" s="23" customFormat="1" ht="15.75">
      <c r="A68" s="75"/>
      <c r="B68" s="93" t="s">
        <v>73</v>
      </c>
      <c r="C68" s="49" t="s">
        <v>2</v>
      </c>
      <c r="D68" s="46">
        <v>500</v>
      </c>
      <c r="E68" s="29">
        <v>20</v>
      </c>
      <c r="F68" s="30">
        <f>D68*20%</f>
        <v>100</v>
      </c>
      <c r="G68" s="56"/>
      <c r="H68" s="31" t="s">
        <v>109</v>
      </c>
    </row>
    <row r="69" spans="1:8" s="23" customFormat="1" ht="16.5" thickBot="1">
      <c r="A69" s="75"/>
      <c r="B69" s="87" t="s">
        <v>80</v>
      </c>
      <c r="C69" s="47" t="s">
        <v>2</v>
      </c>
      <c r="D69" s="105">
        <v>400</v>
      </c>
      <c r="E69" s="29">
        <v>90</v>
      </c>
      <c r="F69" s="33">
        <f>ROUND((D69*E69%),0)</f>
        <v>360</v>
      </c>
      <c r="G69" s="29"/>
      <c r="H69" s="34" t="s">
        <v>71</v>
      </c>
    </row>
    <row r="70" spans="1:8" s="23" customFormat="1" ht="16.5" thickBot="1">
      <c r="A70" s="65" t="s">
        <v>13</v>
      </c>
      <c r="B70" s="96" t="s">
        <v>117</v>
      </c>
      <c r="C70" s="81"/>
      <c r="D70" s="108"/>
      <c r="E70" s="54"/>
      <c r="F70" s="54"/>
      <c r="G70" s="54"/>
      <c r="H70" s="55"/>
    </row>
    <row r="71" spans="1:8" s="23" customFormat="1" ht="15.75">
      <c r="A71" s="75"/>
      <c r="B71" s="89" t="s">
        <v>81</v>
      </c>
      <c r="C71" s="49" t="s">
        <v>2</v>
      </c>
      <c r="D71" s="46">
        <v>2000</v>
      </c>
      <c r="E71" s="29">
        <v>70</v>
      </c>
      <c r="F71" s="30">
        <f>D71*70%</f>
        <v>1400</v>
      </c>
      <c r="G71" s="39"/>
      <c r="H71" s="34" t="s">
        <v>20</v>
      </c>
    </row>
    <row r="72" spans="1:8" s="23" customFormat="1" ht="15.75">
      <c r="A72" s="75"/>
      <c r="B72" s="93" t="s">
        <v>23</v>
      </c>
      <c r="C72" s="49" t="s">
        <v>2</v>
      </c>
      <c r="D72" s="46">
        <v>500</v>
      </c>
      <c r="E72" s="29">
        <v>20</v>
      </c>
      <c r="F72" s="30">
        <f>D72*20%</f>
        <v>100</v>
      </c>
      <c r="G72" s="56"/>
      <c r="H72" s="31" t="s">
        <v>109</v>
      </c>
    </row>
    <row r="73" spans="1:8" s="23" customFormat="1" ht="15.75">
      <c r="A73" s="75"/>
      <c r="B73" s="93" t="s">
        <v>73</v>
      </c>
      <c r="C73" s="49" t="s">
        <v>2</v>
      </c>
      <c r="D73" s="46">
        <v>500</v>
      </c>
      <c r="E73" s="29">
        <v>20</v>
      </c>
      <c r="F73" s="30">
        <f>D73*20%</f>
        <v>100</v>
      </c>
      <c r="G73" s="56"/>
      <c r="H73" s="31" t="s">
        <v>109</v>
      </c>
    </row>
    <row r="74" spans="1:8" s="23" customFormat="1" ht="16.5" thickBot="1">
      <c r="A74" s="75"/>
      <c r="B74" s="87" t="s">
        <v>80</v>
      </c>
      <c r="C74" s="47" t="s">
        <v>2</v>
      </c>
      <c r="D74" s="105">
        <v>400</v>
      </c>
      <c r="E74" s="29">
        <v>90</v>
      </c>
      <c r="F74" s="33">
        <f>ROUND((D74*E74%),0)</f>
        <v>360</v>
      </c>
      <c r="G74" s="29"/>
      <c r="H74" s="34" t="s">
        <v>71</v>
      </c>
    </row>
    <row r="75" spans="1:8" s="23" customFormat="1" ht="16.5" thickBot="1">
      <c r="A75" s="65" t="s">
        <v>14</v>
      </c>
      <c r="B75" s="96" t="s">
        <v>118</v>
      </c>
      <c r="C75" s="81"/>
      <c r="D75" s="108"/>
      <c r="E75" s="54"/>
      <c r="F75" s="54"/>
      <c r="G75" s="54"/>
      <c r="H75" s="55"/>
    </row>
    <row r="76" spans="1:8" s="23" customFormat="1" ht="15.75">
      <c r="A76" s="75"/>
      <c r="B76" s="89" t="s">
        <v>81</v>
      </c>
      <c r="C76" s="49" t="s">
        <v>2</v>
      </c>
      <c r="D76" s="46">
        <v>520</v>
      </c>
      <c r="E76" s="29">
        <v>70</v>
      </c>
      <c r="F76" s="30">
        <f>D76*70%</f>
        <v>364</v>
      </c>
      <c r="G76" s="39"/>
      <c r="H76" s="34" t="s">
        <v>20</v>
      </c>
    </row>
    <row r="77" spans="1:8" s="23" customFormat="1" ht="15.75">
      <c r="A77" s="75"/>
      <c r="B77" s="93" t="s">
        <v>23</v>
      </c>
      <c r="C77" s="49" t="s">
        <v>2</v>
      </c>
      <c r="D77" s="46">
        <v>500</v>
      </c>
      <c r="E77" s="29">
        <v>20</v>
      </c>
      <c r="F77" s="30">
        <f>D77*20%</f>
        <v>100</v>
      </c>
      <c r="G77" s="56"/>
      <c r="H77" s="31" t="s">
        <v>109</v>
      </c>
    </row>
    <row r="78" spans="1:8" s="23" customFormat="1" ht="15.75">
      <c r="A78" s="75"/>
      <c r="B78" s="93" t="s">
        <v>73</v>
      </c>
      <c r="C78" s="49" t="s">
        <v>2</v>
      </c>
      <c r="D78" s="46">
        <v>500</v>
      </c>
      <c r="E78" s="29">
        <v>20</v>
      </c>
      <c r="F78" s="30">
        <f>D78*20%</f>
        <v>100</v>
      </c>
      <c r="G78" s="56"/>
      <c r="H78" s="31" t="s">
        <v>109</v>
      </c>
    </row>
    <row r="79" spans="1:8" s="23" customFormat="1" ht="16.5" thickBot="1">
      <c r="A79" s="75"/>
      <c r="B79" s="87" t="s">
        <v>80</v>
      </c>
      <c r="C79" s="47" t="s">
        <v>2</v>
      </c>
      <c r="D79" s="105">
        <v>300</v>
      </c>
      <c r="E79" s="29">
        <v>90</v>
      </c>
      <c r="F79" s="33">
        <f>ROUND((D79*E79%),0)</f>
        <v>270</v>
      </c>
      <c r="G79" s="29"/>
      <c r="H79" s="34" t="s">
        <v>71</v>
      </c>
    </row>
    <row r="80" spans="1:8" s="23" customFormat="1" ht="16.5" thickBot="1">
      <c r="A80" s="65" t="s">
        <v>15</v>
      </c>
      <c r="B80" s="96" t="s">
        <v>119</v>
      </c>
      <c r="C80" s="81"/>
      <c r="D80" s="108"/>
      <c r="E80" s="54"/>
      <c r="F80" s="54"/>
      <c r="G80" s="54"/>
      <c r="H80" s="55"/>
    </row>
    <row r="81" spans="1:8" s="23" customFormat="1" ht="15.75">
      <c r="A81" s="75"/>
      <c r="B81" s="89" t="s">
        <v>81</v>
      </c>
      <c r="C81" s="49" t="s">
        <v>2</v>
      </c>
      <c r="D81" s="46">
        <v>2000</v>
      </c>
      <c r="E81" s="29">
        <v>70</v>
      </c>
      <c r="F81" s="30">
        <f>D81*70%</f>
        <v>1400</v>
      </c>
      <c r="G81" s="39"/>
      <c r="H81" s="34" t="s">
        <v>20</v>
      </c>
    </row>
    <row r="82" spans="1:8" s="23" customFormat="1" ht="15.75">
      <c r="A82" s="75"/>
      <c r="B82" s="93" t="s">
        <v>23</v>
      </c>
      <c r="C82" s="49" t="s">
        <v>2</v>
      </c>
      <c r="D82" s="46">
        <v>500</v>
      </c>
      <c r="E82" s="29">
        <v>20</v>
      </c>
      <c r="F82" s="30">
        <f>D82*20%</f>
        <v>100</v>
      </c>
      <c r="G82" s="56"/>
      <c r="H82" s="31" t="s">
        <v>109</v>
      </c>
    </row>
    <row r="83" spans="1:8" s="23" customFormat="1" ht="15.75">
      <c r="A83" s="75"/>
      <c r="B83" s="93" t="s">
        <v>73</v>
      </c>
      <c r="C83" s="49" t="s">
        <v>2</v>
      </c>
      <c r="D83" s="46">
        <v>500</v>
      </c>
      <c r="E83" s="29">
        <v>20</v>
      </c>
      <c r="F83" s="30">
        <f>D83*20%</f>
        <v>100</v>
      </c>
      <c r="G83" s="56"/>
      <c r="H83" s="31" t="s">
        <v>109</v>
      </c>
    </row>
    <row r="84" spans="1:8" s="23" customFormat="1" ht="16.5" thickBot="1">
      <c r="A84" s="75"/>
      <c r="B84" s="87" t="s">
        <v>80</v>
      </c>
      <c r="C84" s="47" t="s">
        <v>2</v>
      </c>
      <c r="D84" s="105">
        <v>400</v>
      </c>
      <c r="E84" s="29">
        <v>90</v>
      </c>
      <c r="F84" s="33">
        <f>ROUND((D84*E84%),0)</f>
        <v>360</v>
      </c>
      <c r="G84" s="29"/>
      <c r="H84" s="34" t="s">
        <v>71</v>
      </c>
    </row>
    <row r="85" spans="1:8" s="23" customFormat="1" ht="16.5" thickBot="1">
      <c r="A85" s="65" t="s">
        <v>16</v>
      </c>
      <c r="B85" s="96" t="s">
        <v>98</v>
      </c>
      <c r="C85" s="81"/>
      <c r="D85" s="108"/>
      <c r="E85" s="54"/>
      <c r="F85" s="54"/>
      <c r="G85" s="54"/>
      <c r="H85" s="55"/>
    </row>
    <row r="86" spans="1:8" s="23" customFormat="1" ht="16.5" thickBot="1">
      <c r="A86" s="80"/>
      <c r="B86" s="97" t="s">
        <v>80</v>
      </c>
      <c r="C86" s="81" t="s">
        <v>2</v>
      </c>
      <c r="D86" s="110">
        <v>26626</v>
      </c>
      <c r="E86" s="29">
        <v>90</v>
      </c>
      <c r="F86" s="33">
        <f>ROUND((D86*E86%),0)</f>
        <v>23963</v>
      </c>
      <c r="G86" s="54"/>
      <c r="H86" s="60" t="s">
        <v>71</v>
      </c>
    </row>
    <row r="87" spans="1:8" s="23" customFormat="1" ht="16.5" thickBot="1">
      <c r="A87" s="145" t="s">
        <v>99</v>
      </c>
      <c r="B87" s="146"/>
      <c r="C87" s="146"/>
      <c r="D87" s="146"/>
      <c r="E87" s="146"/>
      <c r="F87" s="146"/>
      <c r="G87" s="146"/>
      <c r="H87" s="147"/>
    </row>
    <row r="88" spans="1:8" s="23" customFormat="1" ht="16.5" thickBot="1">
      <c r="A88" s="65" t="s">
        <v>0</v>
      </c>
      <c r="B88" s="96" t="s">
        <v>106</v>
      </c>
      <c r="C88" s="81"/>
      <c r="D88" s="108"/>
      <c r="E88" s="54"/>
      <c r="F88" s="54"/>
      <c r="G88" s="54"/>
      <c r="H88" s="55"/>
    </row>
    <row r="89" spans="1:8" s="23" customFormat="1" ht="15.75">
      <c r="A89" s="75"/>
      <c r="B89" s="89" t="s">
        <v>81</v>
      </c>
      <c r="C89" s="49" t="s">
        <v>2</v>
      </c>
      <c r="D89" s="46">
        <v>5820</v>
      </c>
      <c r="E89" s="29">
        <v>70</v>
      </c>
      <c r="F89" s="30">
        <f>D89*70%</f>
        <v>4073.9999999999995</v>
      </c>
      <c r="G89" s="39"/>
      <c r="H89" s="34" t="s">
        <v>20</v>
      </c>
    </row>
    <row r="90" spans="1:8" s="23" customFormat="1" ht="15.75">
      <c r="A90" s="75"/>
      <c r="B90" s="93" t="s">
        <v>23</v>
      </c>
      <c r="C90" s="49" t="s">
        <v>2</v>
      </c>
      <c r="D90" s="46">
        <v>500</v>
      </c>
      <c r="E90" s="29">
        <v>20</v>
      </c>
      <c r="F90" s="30">
        <f>D90*20%</f>
        <v>100</v>
      </c>
      <c r="G90" s="56"/>
      <c r="H90" s="31" t="s">
        <v>109</v>
      </c>
    </row>
    <row r="91" spans="1:8" s="23" customFormat="1" ht="15.75">
      <c r="A91" s="75"/>
      <c r="B91" s="93" t="s">
        <v>73</v>
      </c>
      <c r="C91" s="49" t="s">
        <v>2</v>
      </c>
      <c r="D91" s="46">
        <v>500</v>
      </c>
      <c r="E91" s="29">
        <v>20</v>
      </c>
      <c r="F91" s="30">
        <f>D91*20%</f>
        <v>100</v>
      </c>
      <c r="G91" s="56"/>
      <c r="H91" s="31" t="s">
        <v>109</v>
      </c>
    </row>
    <row r="92" spans="1:8" s="23" customFormat="1" ht="16.5" thickBot="1">
      <c r="A92" s="75"/>
      <c r="B92" s="87" t="s">
        <v>80</v>
      </c>
      <c r="C92" s="47" t="s">
        <v>2</v>
      </c>
      <c r="D92" s="105">
        <v>400</v>
      </c>
      <c r="E92" s="29">
        <v>90</v>
      </c>
      <c r="F92" s="33">
        <f>ROUND((D92*E92%),0)</f>
        <v>360</v>
      </c>
      <c r="G92" s="29"/>
      <c r="H92" s="34" t="s">
        <v>71</v>
      </c>
    </row>
    <row r="93" spans="1:8" s="125" customFormat="1" ht="16.5" thickBot="1">
      <c r="A93" s="119" t="s">
        <v>3</v>
      </c>
      <c r="B93" s="120" t="s">
        <v>132</v>
      </c>
      <c r="C93" s="121"/>
      <c r="D93" s="122"/>
      <c r="E93" s="123"/>
      <c r="F93" s="123"/>
      <c r="G93" s="123"/>
      <c r="H93" s="124"/>
    </row>
    <row r="94" spans="1:8" s="23" customFormat="1" ht="15.75">
      <c r="A94" s="75"/>
      <c r="B94" s="89" t="s">
        <v>81</v>
      </c>
      <c r="C94" s="49" t="s">
        <v>2</v>
      </c>
      <c r="D94" s="46">
        <v>6600</v>
      </c>
      <c r="E94" s="29">
        <v>70</v>
      </c>
      <c r="F94" s="30">
        <f>D94*70%</f>
        <v>4620</v>
      </c>
      <c r="G94" s="39"/>
      <c r="H94" s="34" t="s">
        <v>20</v>
      </c>
    </row>
    <row r="95" spans="1:8" s="23" customFormat="1" ht="15.75">
      <c r="A95" s="75"/>
      <c r="B95" s="93" t="s">
        <v>23</v>
      </c>
      <c r="C95" s="49" t="s">
        <v>2</v>
      </c>
      <c r="D95" s="46">
        <v>500</v>
      </c>
      <c r="E95" s="29">
        <v>20</v>
      </c>
      <c r="F95" s="30">
        <f>D95*20%</f>
        <v>100</v>
      </c>
      <c r="G95" s="56"/>
      <c r="H95" s="31" t="s">
        <v>109</v>
      </c>
    </row>
    <row r="96" spans="1:8" s="23" customFormat="1" ht="15.75">
      <c r="A96" s="75"/>
      <c r="B96" s="93" t="s">
        <v>73</v>
      </c>
      <c r="C96" s="49" t="s">
        <v>2</v>
      </c>
      <c r="D96" s="46">
        <v>500</v>
      </c>
      <c r="E96" s="29">
        <v>20</v>
      </c>
      <c r="F96" s="30">
        <f>D96*20%</f>
        <v>100</v>
      </c>
      <c r="G96" s="56"/>
      <c r="H96" s="31" t="s">
        <v>109</v>
      </c>
    </row>
    <row r="97" spans="1:8" s="23" customFormat="1" ht="16.5" thickBot="1">
      <c r="A97" s="75"/>
      <c r="B97" s="87" t="s">
        <v>80</v>
      </c>
      <c r="C97" s="47" t="s">
        <v>2</v>
      </c>
      <c r="D97" s="105">
        <v>400</v>
      </c>
      <c r="E97" s="29">
        <v>90</v>
      </c>
      <c r="F97" s="33">
        <f>ROUND((D97*E97%),0)</f>
        <v>360</v>
      </c>
      <c r="G97" s="29"/>
      <c r="H97" s="34" t="s">
        <v>71</v>
      </c>
    </row>
    <row r="98" spans="1:8" s="23" customFormat="1" ht="16.5" thickBot="1">
      <c r="A98" s="65" t="s">
        <v>4</v>
      </c>
      <c r="B98" s="96" t="s">
        <v>100</v>
      </c>
      <c r="C98" s="81"/>
      <c r="D98" s="108"/>
      <c r="E98" s="54"/>
      <c r="F98" s="54"/>
      <c r="G98" s="54"/>
      <c r="H98" s="55"/>
    </row>
    <row r="99" spans="1:8" s="23" customFormat="1" ht="15.75">
      <c r="A99" s="75"/>
      <c r="B99" s="92" t="s">
        <v>79</v>
      </c>
      <c r="C99" s="49" t="s">
        <v>2</v>
      </c>
      <c r="D99" s="107">
        <v>36</v>
      </c>
      <c r="E99" s="36">
        <v>90</v>
      </c>
      <c r="F99" s="44">
        <f>ROUND((D99*E99%),0)</f>
        <v>32</v>
      </c>
      <c r="G99" s="43"/>
      <c r="H99" s="37" t="s">
        <v>20</v>
      </c>
    </row>
    <row r="100" spans="1:8" s="23" customFormat="1" ht="15.75">
      <c r="A100" s="69"/>
      <c r="B100" s="68" t="s">
        <v>76</v>
      </c>
      <c r="C100" s="49" t="s">
        <v>2</v>
      </c>
      <c r="D100" s="105">
        <v>36</v>
      </c>
      <c r="E100" s="29">
        <v>90</v>
      </c>
      <c r="F100" s="33">
        <f>ROUND((D100*E100%),0)</f>
        <v>32</v>
      </c>
      <c r="G100" s="36"/>
      <c r="H100" s="35" t="s">
        <v>22</v>
      </c>
    </row>
    <row r="101" spans="1:8" s="63" customFormat="1" ht="16.5" thickBot="1">
      <c r="A101" s="70"/>
      <c r="B101" s="91" t="s">
        <v>77</v>
      </c>
      <c r="C101" s="77" t="s">
        <v>2</v>
      </c>
      <c r="D101" s="101">
        <v>36</v>
      </c>
      <c r="E101" s="61">
        <v>90</v>
      </c>
      <c r="F101" s="62">
        <f>ROUND((D101*E101%),0)</f>
        <v>32</v>
      </c>
      <c r="G101" s="61"/>
      <c r="H101" s="51" t="s">
        <v>21</v>
      </c>
    </row>
    <row r="102" spans="1:8" s="23" customFormat="1" ht="16.5" thickBot="1">
      <c r="A102" s="65" t="s">
        <v>5</v>
      </c>
      <c r="B102" s="96" t="s">
        <v>105</v>
      </c>
      <c r="C102" s="81"/>
      <c r="D102" s="108"/>
      <c r="E102" s="54"/>
      <c r="F102" s="54"/>
      <c r="G102" s="54"/>
      <c r="H102" s="55"/>
    </row>
    <row r="103" spans="1:8" s="23" customFormat="1" ht="15.75">
      <c r="A103" s="75"/>
      <c r="B103" s="87" t="s">
        <v>101</v>
      </c>
      <c r="C103" s="47" t="s">
        <v>2</v>
      </c>
      <c r="D103" s="105">
        <f>D104+D105</f>
        <v>900</v>
      </c>
      <c r="E103" s="56">
        <v>90</v>
      </c>
      <c r="F103" s="57">
        <f>ROUND((D103*E103%),0)</f>
        <v>810</v>
      </c>
      <c r="G103" s="56"/>
      <c r="H103" s="58" t="s">
        <v>97</v>
      </c>
    </row>
    <row r="104" spans="1:8" s="23" customFormat="1" ht="15.75">
      <c r="A104" s="75"/>
      <c r="B104" s="87" t="s">
        <v>102</v>
      </c>
      <c r="C104" s="47" t="s">
        <v>2</v>
      </c>
      <c r="D104" s="105">
        <v>768</v>
      </c>
      <c r="E104" s="29">
        <v>90</v>
      </c>
      <c r="F104" s="33">
        <f>ROUND((D104*E104%),0)</f>
        <v>691</v>
      </c>
      <c r="G104" s="29"/>
      <c r="H104" s="34" t="s">
        <v>22</v>
      </c>
    </row>
    <row r="105" spans="1:8" s="23" customFormat="1" ht="15.75">
      <c r="A105" s="75"/>
      <c r="B105" s="87" t="s">
        <v>95</v>
      </c>
      <c r="C105" s="47" t="s">
        <v>2</v>
      </c>
      <c r="D105" s="105">
        <v>132</v>
      </c>
      <c r="E105" s="29">
        <v>90</v>
      </c>
      <c r="F105" s="33">
        <f>ROUND((D105*E105%),0)</f>
        <v>119</v>
      </c>
      <c r="G105" s="29"/>
      <c r="H105" s="34" t="s">
        <v>22</v>
      </c>
    </row>
    <row r="106" spans="1:8" s="23" customFormat="1" ht="17.25" customHeight="1" thickBot="1">
      <c r="A106" s="76"/>
      <c r="B106" s="88" t="s">
        <v>80</v>
      </c>
      <c r="C106" s="77" t="s">
        <v>2</v>
      </c>
      <c r="D106" s="101">
        <v>231</v>
      </c>
      <c r="E106" s="40">
        <v>90</v>
      </c>
      <c r="F106" s="53">
        <f>ROUND((D106*E106%),0)</f>
        <v>208</v>
      </c>
      <c r="G106" s="40"/>
      <c r="H106" s="41" t="s">
        <v>71</v>
      </c>
    </row>
    <row r="107" spans="1:8" s="23" customFormat="1" ht="17.25" customHeight="1" thickBot="1">
      <c r="A107" s="65" t="s">
        <v>6</v>
      </c>
      <c r="B107" s="96" t="s">
        <v>120</v>
      </c>
      <c r="C107" s="81"/>
      <c r="D107" s="108"/>
      <c r="E107" s="54"/>
      <c r="F107" s="54"/>
      <c r="G107" s="54"/>
      <c r="H107" s="55"/>
    </row>
    <row r="108" spans="1:8" s="23" customFormat="1" ht="17.25" customHeight="1">
      <c r="A108" s="75"/>
      <c r="B108" s="89" t="s">
        <v>81</v>
      </c>
      <c r="C108" s="49" t="s">
        <v>2</v>
      </c>
      <c r="D108" s="46">
        <v>1920</v>
      </c>
      <c r="E108" s="29">
        <v>70</v>
      </c>
      <c r="F108" s="30">
        <f>D108*70%</f>
        <v>1344</v>
      </c>
      <c r="G108" s="39"/>
      <c r="H108" s="34" t="s">
        <v>20</v>
      </c>
    </row>
    <row r="109" spans="1:8" s="23" customFormat="1" ht="17.25" customHeight="1">
      <c r="A109" s="75"/>
      <c r="B109" s="93" t="s">
        <v>23</v>
      </c>
      <c r="C109" s="49" t="s">
        <v>2</v>
      </c>
      <c r="D109" s="46">
        <v>500</v>
      </c>
      <c r="E109" s="29">
        <v>20</v>
      </c>
      <c r="F109" s="30">
        <f>D109*20%</f>
        <v>100</v>
      </c>
      <c r="G109" s="56"/>
      <c r="H109" s="31" t="s">
        <v>109</v>
      </c>
    </row>
    <row r="110" spans="1:8" s="23" customFormat="1" ht="17.25" customHeight="1">
      <c r="A110" s="75"/>
      <c r="B110" s="93" t="s">
        <v>73</v>
      </c>
      <c r="C110" s="49" t="s">
        <v>2</v>
      </c>
      <c r="D110" s="46">
        <v>500</v>
      </c>
      <c r="E110" s="29">
        <v>20</v>
      </c>
      <c r="F110" s="30">
        <f>D110*20%</f>
        <v>100</v>
      </c>
      <c r="G110" s="56"/>
      <c r="H110" s="31" t="s">
        <v>109</v>
      </c>
    </row>
    <row r="111" spans="1:8" s="23" customFormat="1" ht="17.25" customHeight="1" thickBot="1">
      <c r="A111" s="76"/>
      <c r="B111" s="88" t="s">
        <v>80</v>
      </c>
      <c r="C111" s="77" t="s">
        <v>2</v>
      </c>
      <c r="D111" s="101">
        <v>400</v>
      </c>
      <c r="E111" s="40">
        <v>90</v>
      </c>
      <c r="F111" s="53">
        <f>ROUND((D111*E111%),0)</f>
        <v>360</v>
      </c>
      <c r="G111" s="40"/>
      <c r="H111" s="41" t="s">
        <v>71</v>
      </c>
    </row>
    <row r="112" spans="1:8" s="23" customFormat="1" ht="17.25" customHeight="1" thickBot="1">
      <c r="A112" s="65" t="s">
        <v>8</v>
      </c>
      <c r="B112" s="96" t="s">
        <v>107</v>
      </c>
      <c r="C112" s="81"/>
      <c r="D112" s="108"/>
      <c r="E112" s="54"/>
      <c r="F112" s="54"/>
      <c r="G112" s="54"/>
      <c r="H112" s="55"/>
    </row>
    <row r="113" spans="1:8" s="23" customFormat="1" ht="17.25" customHeight="1">
      <c r="A113" s="75"/>
      <c r="B113" s="89" t="s">
        <v>81</v>
      </c>
      <c r="C113" s="49" t="s">
        <v>2</v>
      </c>
      <c r="D113" s="46">
        <v>3200</v>
      </c>
      <c r="E113" s="29">
        <v>70</v>
      </c>
      <c r="F113" s="30">
        <f>D113*70%</f>
        <v>2240</v>
      </c>
      <c r="G113" s="39"/>
      <c r="H113" s="34" t="s">
        <v>20</v>
      </c>
    </row>
    <row r="114" spans="1:8" s="23" customFormat="1" ht="17.25" customHeight="1">
      <c r="A114" s="75"/>
      <c r="B114" s="93" t="s">
        <v>23</v>
      </c>
      <c r="C114" s="49" t="s">
        <v>2</v>
      </c>
      <c r="D114" s="46">
        <v>500</v>
      </c>
      <c r="E114" s="29">
        <v>20</v>
      </c>
      <c r="F114" s="30">
        <f>D114*20%</f>
        <v>100</v>
      </c>
      <c r="G114" s="56"/>
      <c r="H114" s="31" t="s">
        <v>109</v>
      </c>
    </row>
    <row r="115" spans="1:8" s="23" customFormat="1" ht="17.25" customHeight="1">
      <c r="A115" s="75"/>
      <c r="B115" s="93" t="s">
        <v>73</v>
      </c>
      <c r="C115" s="49" t="s">
        <v>2</v>
      </c>
      <c r="D115" s="46">
        <v>500</v>
      </c>
      <c r="E115" s="29">
        <v>20</v>
      </c>
      <c r="F115" s="30">
        <f>D115*20%</f>
        <v>100</v>
      </c>
      <c r="G115" s="56"/>
      <c r="H115" s="31" t="s">
        <v>109</v>
      </c>
    </row>
    <row r="116" spans="1:8" s="23" customFormat="1" ht="17.25" customHeight="1" thickBot="1">
      <c r="A116" s="76"/>
      <c r="B116" s="88" t="s">
        <v>80</v>
      </c>
      <c r="C116" s="77" t="s">
        <v>2</v>
      </c>
      <c r="D116" s="101">
        <v>400</v>
      </c>
      <c r="E116" s="40">
        <v>90</v>
      </c>
      <c r="F116" s="53">
        <f>ROUND((D116*E116%),0)</f>
        <v>360</v>
      </c>
      <c r="G116" s="40"/>
      <c r="H116" s="41" t="s">
        <v>71</v>
      </c>
    </row>
    <row r="117" spans="1:8" s="23" customFormat="1" ht="17.25" customHeight="1" thickBot="1">
      <c r="A117" s="65" t="s">
        <v>9</v>
      </c>
      <c r="B117" s="96" t="s">
        <v>113</v>
      </c>
      <c r="C117" s="81"/>
      <c r="D117" s="108"/>
      <c r="E117" s="54"/>
      <c r="F117" s="54"/>
      <c r="G117" s="54"/>
      <c r="H117" s="55"/>
    </row>
    <row r="118" spans="1:8" s="23" customFormat="1" ht="17.25" customHeight="1">
      <c r="A118" s="75"/>
      <c r="B118" s="89" t="s">
        <v>81</v>
      </c>
      <c r="C118" s="49" t="s">
        <v>2</v>
      </c>
      <c r="D118" s="46">
        <v>2000</v>
      </c>
      <c r="E118" s="29">
        <v>70</v>
      </c>
      <c r="F118" s="30">
        <f>D118*70%</f>
        <v>1400</v>
      </c>
      <c r="G118" s="39"/>
      <c r="H118" s="34" t="s">
        <v>20</v>
      </c>
    </row>
    <row r="119" spans="1:8" s="23" customFormat="1" ht="17.25" customHeight="1">
      <c r="A119" s="75"/>
      <c r="B119" s="93" t="s">
        <v>23</v>
      </c>
      <c r="C119" s="49" t="s">
        <v>2</v>
      </c>
      <c r="D119" s="46">
        <v>500</v>
      </c>
      <c r="E119" s="29">
        <v>20</v>
      </c>
      <c r="F119" s="30">
        <f>D119*20%</f>
        <v>100</v>
      </c>
      <c r="G119" s="56"/>
      <c r="H119" s="31" t="s">
        <v>109</v>
      </c>
    </row>
    <row r="120" spans="1:8" s="23" customFormat="1" ht="17.25" customHeight="1">
      <c r="A120" s="75"/>
      <c r="B120" s="93" t="s">
        <v>73</v>
      </c>
      <c r="C120" s="49" t="s">
        <v>2</v>
      </c>
      <c r="D120" s="46">
        <v>500</v>
      </c>
      <c r="E120" s="29">
        <v>20</v>
      </c>
      <c r="F120" s="30">
        <f>D120*20%</f>
        <v>100</v>
      </c>
      <c r="G120" s="56"/>
      <c r="H120" s="31" t="s">
        <v>109</v>
      </c>
    </row>
    <row r="121" spans="1:8" s="23" customFormat="1" ht="17.25" customHeight="1" thickBot="1">
      <c r="A121" s="76"/>
      <c r="B121" s="88" t="s">
        <v>80</v>
      </c>
      <c r="C121" s="77" t="s">
        <v>2</v>
      </c>
      <c r="D121" s="101">
        <v>400</v>
      </c>
      <c r="E121" s="40">
        <v>90</v>
      </c>
      <c r="F121" s="53">
        <f>ROUND((D121*E121%),0)</f>
        <v>360</v>
      </c>
      <c r="G121" s="40"/>
      <c r="H121" s="41" t="s">
        <v>71</v>
      </c>
    </row>
    <row r="122" spans="1:8" s="23" customFormat="1" ht="17.25" customHeight="1" thickBot="1">
      <c r="A122" s="65" t="s">
        <v>10</v>
      </c>
      <c r="B122" s="96" t="s">
        <v>121</v>
      </c>
      <c r="C122" s="81"/>
      <c r="D122" s="108"/>
      <c r="E122" s="54"/>
      <c r="F122" s="54"/>
      <c r="G122" s="54"/>
      <c r="H122" s="55"/>
    </row>
    <row r="123" spans="1:8" s="23" customFormat="1" ht="17.25" customHeight="1">
      <c r="A123" s="75"/>
      <c r="B123" s="89" t="s">
        <v>81</v>
      </c>
      <c r="C123" s="49" t="s">
        <v>2</v>
      </c>
      <c r="D123" s="46">
        <v>5520</v>
      </c>
      <c r="E123" s="29">
        <v>70</v>
      </c>
      <c r="F123" s="30">
        <f>D123*70%</f>
        <v>3863.9999999999995</v>
      </c>
      <c r="G123" s="39"/>
      <c r="H123" s="34" t="s">
        <v>20</v>
      </c>
    </row>
    <row r="124" spans="1:8" s="23" customFormat="1" ht="17.25" customHeight="1">
      <c r="A124" s="75"/>
      <c r="B124" s="93" t="s">
        <v>23</v>
      </c>
      <c r="C124" s="49" t="s">
        <v>2</v>
      </c>
      <c r="D124" s="46">
        <v>500</v>
      </c>
      <c r="E124" s="29">
        <v>20</v>
      </c>
      <c r="F124" s="30">
        <f>D124*20%</f>
        <v>100</v>
      </c>
      <c r="G124" s="56"/>
      <c r="H124" s="31" t="s">
        <v>109</v>
      </c>
    </row>
    <row r="125" spans="1:8" s="23" customFormat="1" ht="17.25" customHeight="1">
      <c r="A125" s="75"/>
      <c r="B125" s="93" t="s">
        <v>73</v>
      </c>
      <c r="C125" s="49" t="s">
        <v>2</v>
      </c>
      <c r="D125" s="46">
        <v>500</v>
      </c>
      <c r="E125" s="29">
        <v>20</v>
      </c>
      <c r="F125" s="30">
        <f>D125*20%</f>
        <v>100</v>
      </c>
      <c r="G125" s="56"/>
      <c r="H125" s="31" t="s">
        <v>109</v>
      </c>
    </row>
    <row r="126" spans="1:8" s="23" customFormat="1" ht="17.25" customHeight="1" thickBot="1">
      <c r="A126" s="76"/>
      <c r="B126" s="88" t="s">
        <v>80</v>
      </c>
      <c r="C126" s="77" t="s">
        <v>2</v>
      </c>
      <c r="D126" s="101">
        <v>400</v>
      </c>
      <c r="E126" s="40">
        <v>90</v>
      </c>
      <c r="F126" s="53">
        <f>ROUND((D126*E126%),0)</f>
        <v>360</v>
      </c>
      <c r="G126" s="40"/>
      <c r="H126" s="41" t="s">
        <v>71</v>
      </c>
    </row>
    <row r="127" spans="1:8" s="23" customFormat="1" ht="17.25" customHeight="1" thickBot="1">
      <c r="A127" s="65" t="s">
        <v>11</v>
      </c>
      <c r="B127" s="96" t="s">
        <v>122</v>
      </c>
      <c r="C127" s="81"/>
      <c r="D127" s="108"/>
      <c r="E127" s="54"/>
      <c r="F127" s="54"/>
      <c r="G127" s="54"/>
      <c r="H127" s="55"/>
    </row>
    <row r="128" spans="1:8" s="23" customFormat="1" ht="17.25" customHeight="1">
      <c r="A128" s="75"/>
      <c r="B128" s="89" t="s">
        <v>81</v>
      </c>
      <c r="C128" s="49" t="s">
        <v>2</v>
      </c>
      <c r="D128" s="46">
        <v>2520</v>
      </c>
      <c r="E128" s="29">
        <v>70</v>
      </c>
      <c r="F128" s="30">
        <f>D128*70%</f>
        <v>1764</v>
      </c>
      <c r="G128" s="39"/>
      <c r="H128" s="34" t="s">
        <v>20</v>
      </c>
    </row>
    <row r="129" spans="1:8" s="23" customFormat="1" ht="17.25" customHeight="1">
      <c r="A129" s="75"/>
      <c r="B129" s="93" t="s">
        <v>23</v>
      </c>
      <c r="C129" s="49" t="s">
        <v>2</v>
      </c>
      <c r="D129" s="46">
        <v>500</v>
      </c>
      <c r="E129" s="29">
        <v>20</v>
      </c>
      <c r="F129" s="30">
        <f>D129*20%</f>
        <v>100</v>
      </c>
      <c r="G129" s="56"/>
      <c r="H129" s="31" t="s">
        <v>109</v>
      </c>
    </row>
    <row r="130" spans="1:8" s="23" customFormat="1" ht="17.25" customHeight="1">
      <c r="A130" s="75"/>
      <c r="B130" s="93" t="s">
        <v>73</v>
      </c>
      <c r="C130" s="49" t="s">
        <v>2</v>
      </c>
      <c r="D130" s="46">
        <v>500</v>
      </c>
      <c r="E130" s="29">
        <v>20</v>
      </c>
      <c r="F130" s="30">
        <f>D130*20%</f>
        <v>100</v>
      </c>
      <c r="G130" s="56"/>
      <c r="H130" s="31" t="s">
        <v>109</v>
      </c>
    </row>
    <row r="131" spans="1:8" s="23" customFormat="1" ht="17.25" customHeight="1" thickBot="1">
      <c r="A131" s="76"/>
      <c r="B131" s="88" t="s">
        <v>80</v>
      </c>
      <c r="C131" s="77" t="s">
        <v>2</v>
      </c>
      <c r="D131" s="101">
        <v>400</v>
      </c>
      <c r="E131" s="40">
        <v>90</v>
      </c>
      <c r="F131" s="53">
        <f>ROUND((D131*E131%),0)</f>
        <v>360</v>
      </c>
      <c r="G131" s="40"/>
      <c r="H131" s="41" t="s">
        <v>71</v>
      </c>
    </row>
    <row r="132" spans="1:8" s="125" customFormat="1" ht="17.25" customHeight="1" thickBot="1">
      <c r="A132" s="119" t="s">
        <v>12</v>
      </c>
      <c r="B132" s="120" t="s">
        <v>133</v>
      </c>
      <c r="C132" s="121"/>
      <c r="D132" s="122"/>
      <c r="E132" s="123"/>
      <c r="F132" s="123"/>
      <c r="G132" s="123"/>
      <c r="H132" s="124"/>
    </row>
    <row r="133" spans="1:8" s="23" customFormat="1" ht="17.25" customHeight="1">
      <c r="A133" s="75"/>
      <c r="B133" s="89" t="s">
        <v>81</v>
      </c>
      <c r="C133" s="49" t="s">
        <v>2</v>
      </c>
      <c r="D133" s="46">
        <v>1440</v>
      </c>
      <c r="E133" s="29">
        <v>70</v>
      </c>
      <c r="F133" s="30">
        <f>D133*70%</f>
        <v>1007.9999999999999</v>
      </c>
      <c r="G133" s="39"/>
      <c r="H133" s="34" t="s">
        <v>20</v>
      </c>
    </row>
    <row r="134" spans="1:8" s="23" customFormat="1" ht="17.25" customHeight="1">
      <c r="A134" s="75"/>
      <c r="B134" s="93" t="s">
        <v>23</v>
      </c>
      <c r="C134" s="49" t="s">
        <v>2</v>
      </c>
      <c r="D134" s="46">
        <v>500</v>
      </c>
      <c r="E134" s="29">
        <v>20</v>
      </c>
      <c r="F134" s="30">
        <f>D134*20%</f>
        <v>100</v>
      </c>
      <c r="G134" s="56"/>
      <c r="H134" s="31" t="s">
        <v>109</v>
      </c>
    </row>
    <row r="135" spans="1:8" s="23" customFormat="1" ht="17.25" customHeight="1">
      <c r="A135" s="75"/>
      <c r="B135" s="93" t="s">
        <v>73</v>
      </c>
      <c r="C135" s="49" t="s">
        <v>2</v>
      </c>
      <c r="D135" s="46">
        <v>500</v>
      </c>
      <c r="E135" s="29">
        <v>20</v>
      </c>
      <c r="F135" s="30">
        <f>D135*20%</f>
        <v>100</v>
      </c>
      <c r="G135" s="56"/>
      <c r="H135" s="31" t="s">
        <v>109</v>
      </c>
    </row>
    <row r="136" spans="1:8" s="23" customFormat="1" ht="17.25" customHeight="1" thickBot="1">
      <c r="A136" s="76"/>
      <c r="B136" s="88" t="s">
        <v>80</v>
      </c>
      <c r="C136" s="77" t="s">
        <v>2</v>
      </c>
      <c r="D136" s="101">
        <v>400</v>
      </c>
      <c r="E136" s="40">
        <v>90</v>
      </c>
      <c r="F136" s="53">
        <f>ROUND((D136*E136%),0)</f>
        <v>360</v>
      </c>
      <c r="G136" s="40"/>
      <c r="H136" s="41" t="s">
        <v>71</v>
      </c>
    </row>
    <row r="137" spans="1:8" s="23" customFormat="1" ht="17.25" customHeight="1" thickBot="1">
      <c r="A137" s="65" t="s">
        <v>13</v>
      </c>
      <c r="B137" s="96" t="s">
        <v>118</v>
      </c>
      <c r="C137" s="81"/>
      <c r="D137" s="108"/>
      <c r="E137" s="54"/>
      <c r="F137" s="54"/>
      <c r="G137" s="54"/>
      <c r="H137" s="55"/>
    </row>
    <row r="138" spans="1:8" s="23" customFormat="1" ht="17.25" customHeight="1">
      <c r="A138" s="75"/>
      <c r="B138" s="89" t="s">
        <v>81</v>
      </c>
      <c r="C138" s="49" t="s">
        <v>2</v>
      </c>
      <c r="D138" s="46">
        <v>560</v>
      </c>
      <c r="E138" s="29">
        <v>70</v>
      </c>
      <c r="F138" s="30">
        <f>D138*70%</f>
        <v>392</v>
      </c>
      <c r="G138" s="39"/>
      <c r="H138" s="34" t="s">
        <v>20</v>
      </c>
    </row>
    <row r="139" spans="1:8" s="23" customFormat="1" ht="17.25" customHeight="1">
      <c r="A139" s="75"/>
      <c r="B139" s="93" t="s">
        <v>23</v>
      </c>
      <c r="C139" s="49" t="s">
        <v>2</v>
      </c>
      <c r="D139" s="46">
        <v>500</v>
      </c>
      <c r="E139" s="29">
        <v>20</v>
      </c>
      <c r="F139" s="30">
        <f>D139*20%</f>
        <v>100</v>
      </c>
      <c r="G139" s="56"/>
      <c r="H139" s="31" t="s">
        <v>109</v>
      </c>
    </row>
    <row r="140" spans="1:8" s="23" customFormat="1" ht="17.25" customHeight="1">
      <c r="A140" s="75"/>
      <c r="B140" s="93" t="s">
        <v>73</v>
      </c>
      <c r="C140" s="49" t="s">
        <v>2</v>
      </c>
      <c r="D140" s="46">
        <v>500</v>
      </c>
      <c r="E140" s="29">
        <v>20</v>
      </c>
      <c r="F140" s="30">
        <f>D140*20%</f>
        <v>100</v>
      </c>
      <c r="G140" s="56"/>
      <c r="H140" s="31" t="s">
        <v>109</v>
      </c>
    </row>
    <row r="141" spans="1:8" s="23" customFormat="1" ht="17.25" customHeight="1" thickBot="1">
      <c r="A141" s="75"/>
      <c r="B141" s="87" t="s">
        <v>80</v>
      </c>
      <c r="C141" s="47" t="s">
        <v>2</v>
      </c>
      <c r="D141" s="105">
        <v>300</v>
      </c>
      <c r="E141" s="29">
        <v>90</v>
      </c>
      <c r="F141" s="33">
        <f>ROUND((D141*E141%),0)</f>
        <v>270</v>
      </c>
      <c r="G141" s="29"/>
      <c r="H141" s="34" t="s">
        <v>71</v>
      </c>
    </row>
    <row r="142" spans="1:8" s="23" customFormat="1" ht="17.25" customHeight="1" thickBot="1">
      <c r="A142" s="65" t="s">
        <v>14</v>
      </c>
      <c r="B142" s="96" t="s">
        <v>119</v>
      </c>
      <c r="C142" s="81"/>
      <c r="D142" s="108"/>
      <c r="E142" s="54"/>
      <c r="F142" s="54"/>
      <c r="G142" s="54"/>
      <c r="H142" s="55"/>
    </row>
    <row r="143" spans="1:8" s="23" customFormat="1" ht="17.25" customHeight="1">
      <c r="A143" s="75"/>
      <c r="B143" s="89" t="s">
        <v>81</v>
      </c>
      <c r="C143" s="49" t="s">
        <v>2</v>
      </c>
      <c r="D143" s="46">
        <v>640</v>
      </c>
      <c r="E143" s="29">
        <v>70</v>
      </c>
      <c r="F143" s="30">
        <f>D143*70%</f>
        <v>448</v>
      </c>
      <c r="G143" s="39"/>
      <c r="H143" s="34" t="s">
        <v>20</v>
      </c>
    </row>
    <row r="144" spans="1:8" s="23" customFormat="1" ht="17.25" customHeight="1">
      <c r="A144" s="75"/>
      <c r="B144" s="93" t="s">
        <v>23</v>
      </c>
      <c r="C144" s="49" t="s">
        <v>2</v>
      </c>
      <c r="D144" s="46">
        <v>500</v>
      </c>
      <c r="E144" s="29">
        <v>20</v>
      </c>
      <c r="F144" s="30">
        <f>D144*20%</f>
        <v>100</v>
      </c>
      <c r="G144" s="56"/>
      <c r="H144" s="31" t="s">
        <v>109</v>
      </c>
    </row>
    <row r="145" spans="1:8" s="23" customFormat="1" ht="17.25" customHeight="1">
      <c r="A145" s="75"/>
      <c r="B145" s="93" t="s">
        <v>73</v>
      </c>
      <c r="C145" s="49" t="s">
        <v>2</v>
      </c>
      <c r="D145" s="46">
        <v>500</v>
      </c>
      <c r="E145" s="29">
        <v>20</v>
      </c>
      <c r="F145" s="30">
        <f>D145*20%</f>
        <v>100</v>
      </c>
      <c r="G145" s="56"/>
      <c r="H145" s="31" t="s">
        <v>109</v>
      </c>
    </row>
    <row r="146" spans="1:8" s="23" customFormat="1" ht="17.25" customHeight="1" thickBot="1">
      <c r="A146" s="75"/>
      <c r="B146" s="87" t="s">
        <v>80</v>
      </c>
      <c r="C146" s="47" t="s">
        <v>2</v>
      </c>
      <c r="D146" s="105">
        <v>300</v>
      </c>
      <c r="E146" s="29">
        <v>90</v>
      </c>
      <c r="F146" s="33">
        <f>ROUND((D146*E146%),0)</f>
        <v>270</v>
      </c>
      <c r="G146" s="29"/>
      <c r="H146" s="34" t="s">
        <v>71</v>
      </c>
    </row>
    <row r="147" spans="1:8" s="23" customFormat="1" ht="17.25" customHeight="1" thickBot="1">
      <c r="A147" s="65" t="s">
        <v>15</v>
      </c>
      <c r="B147" s="96" t="s">
        <v>123</v>
      </c>
      <c r="C147" s="81"/>
      <c r="D147" s="108"/>
      <c r="E147" s="54"/>
      <c r="F147" s="54"/>
      <c r="G147" s="54"/>
      <c r="H147" s="55"/>
    </row>
    <row r="148" spans="1:8" s="23" customFormat="1" ht="17.25" customHeight="1">
      <c r="A148" s="75"/>
      <c r="B148" s="89" t="s">
        <v>81</v>
      </c>
      <c r="C148" s="49" t="s">
        <v>2</v>
      </c>
      <c r="D148" s="46">
        <v>480</v>
      </c>
      <c r="E148" s="29">
        <v>70</v>
      </c>
      <c r="F148" s="30">
        <f>D148*70%</f>
        <v>336</v>
      </c>
      <c r="G148" s="39"/>
      <c r="H148" s="34" t="s">
        <v>20</v>
      </c>
    </row>
    <row r="149" spans="1:8" s="23" customFormat="1" ht="17.25" customHeight="1">
      <c r="A149" s="75"/>
      <c r="B149" s="93" t="s">
        <v>23</v>
      </c>
      <c r="C149" s="49" t="s">
        <v>2</v>
      </c>
      <c r="D149" s="46">
        <v>400</v>
      </c>
      <c r="E149" s="29">
        <v>20</v>
      </c>
      <c r="F149" s="30">
        <f>D149*20%</f>
        <v>80</v>
      </c>
      <c r="G149" s="56"/>
      <c r="H149" s="31" t="s">
        <v>109</v>
      </c>
    </row>
    <row r="150" spans="1:8" s="23" customFormat="1" ht="17.25" customHeight="1">
      <c r="A150" s="75"/>
      <c r="B150" s="93" t="s">
        <v>73</v>
      </c>
      <c r="C150" s="49" t="s">
        <v>2</v>
      </c>
      <c r="D150" s="46">
        <v>400</v>
      </c>
      <c r="E150" s="29">
        <v>20</v>
      </c>
      <c r="F150" s="30">
        <f>D150*20%</f>
        <v>80</v>
      </c>
      <c r="G150" s="56"/>
      <c r="H150" s="31" t="s">
        <v>109</v>
      </c>
    </row>
    <row r="151" spans="1:8" s="23" customFormat="1" ht="17.25" customHeight="1" thickBot="1">
      <c r="A151" s="75"/>
      <c r="B151" s="87" t="s">
        <v>80</v>
      </c>
      <c r="C151" s="47" t="s">
        <v>2</v>
      </c>
      <c r="D151" s="105">
        <v>200</v>
      </c>
      <c r="E151" s="29">
        <v>90</v>
      </c>
      <c r="F151" s="33">
        <f>ROUND((D151*E151%),0)</f>
        <v>180</v>
      </c>
      <c r="G151" s="29"/>
      <c r="H151" s="34" t="s">
        <v>71</v>
      </c>
    </row>
    <row r="152" spans="1:8" s="23" customFormat="1" ht="17.25" customHeight="1" thickBot="1">
      <c r="A152" s="65" t="s">
        <v>16</v>
      </c>
      <c r="B152" s="96" t="s">
        <v>124</v>
      </c>
      <c r="C152" s="81"/>
      <c r="D152" s="108"/>
      <c r="E152" s="54"/>
      <c r="F152" s="54"/>
      <c r="G152" s="54"/>
      <c r="H152" s="55"/>
    </row>
    <row r="153" spans="1:8" s="23" customFormat="1" ht="17.25" customHeight="1">
      <c r="A153" s="75"/>
      <c r="B153" s="89" t="s">
        <v>81</v>
      </c>
      <c r="C153" s="49" t="s">
        <v>2</v>
      </c>
      <c r="D153" s="46">
        <v>800</v>
      </c>
      <c r="E153" s="29">
        <v>70</v>
      </c>
      <c r="F153" s="30">
        <f>D153*70%</f>
        <v>560</v>
      </c>
      <c r="G153" s="39"/>
      <c r="H153" s="34" t="s">
        <v>20</v>
      </c>
    </row>
    <row r="154" spans="1:8" s="23" customFormat="1" ht="17.25" customHeight="1">
      <c r="A154" s="75"/>
      <c r="B154" s="93" t="s">
        <v>23</v>
      </c>
      <c r="C154" s="49" t="s">
        <v>2</v>
      </c>
      <c r="D154" s="46">
        <v>400</v>
      </c>
      <c r="E154" s="29">
        <v>20</v>
      </c>
      <c r="F154" s="30">
        <f>D154*20%</f>
        <v>80</v>
      </c>
      <c r="G154" s="56"/>
      <c r="H154" s="31" t="s">
        <v>109</v>
      </c>
    </row>
    <row r="155" spans="1:8" s="23" customFormat="1" ht="17.25" customHeight="1">
      <c r="A155" s="75"/>
      <c r="B155" s="93" t="s">
        <v>73</v>
      </c>
      <c r="C155" s="49" t="s">
        <v>2</v>
      </c>
      <c r="D155" s="46">
        <v>400</v>
      </c>
      <c r="E155" s="29">
        <v>20</v>
      </c>
      <c r="F155" s="30">
        <f>D155*20%</f>
        <v>80</v>
      </c>
      <c r="G155" s="56"/>
      <c r="H155" s="31" t="s">
        <v>109</v>
      </c>
    </row>
    <row r="156" spans="1:8" s="23" customFormat="1" ht="17.25" customHeight="1" thickBot="1">
      <c r="A156" s="75"/>
      <c r="B156" s="87" t="s">
        <v>80</v>
      </c>
      <c r="C156" s="47" t="s">
        <v>2</v>
      </c>
      <c r="D156" s="105">
        <v>200</v>
      </c>
      <c r="E156" s="29">
        <v>90</v>
      </c>
      <c r="F156" s="33">
        <f>ROUND((D156*E156%),0)</f>
        <v>180</v>
      </c>
      <c r="G156" s="29"/>
      <c r="H156" s="34" t="s">
        <v>71</v>
      </c>
    </row>
    <row r="157" spans="1:8" s="23" customFormat="1" ht="17.25" customHeight="1" thickBot="1">
      <c r="A157" s="65" t="s">
        <v>17</v>
      </c>
      <c r="B157" s="96" t="s">
        <v>125</v>
      </c>
      <c r="C157" s="81"/>
      <c r="D157" s="108"/>
      <c r="E157" s="54"/>
      <c r="F157" s="54"/>
      <c r="G157" s="54"/>
      <c r="H157" s="55"/>
    </row>
    <row r="158" spans="1:8" s="23" customFormat="1" ht="17.25" customHeight="1">
      <c r="A158" s="75"/>
      <c r="B158" s="89" t="s">
        <v>81</v>
      </c>
      <c r="C158" s="49" t="s">
        <v>2</v>
      </c>
      <c r="D158" s="46">
        <v>880</v>
      </c>
      <c r="E158" s="29">
        <v>70</v>
      </c>
      <c r="F158" s="30">
        <f>D158*70%</f>
        <v>616</v>
      </c>
      <c r="G158" s="39"/>
      <c r="H158" s="34" t="s">
        <v>20</v>
      </c>
    </row>
    <row r="159" spans="1:8" s="23" customFormat="1" ht="17.25" customHeight="1">
      <c r="A159" s="75"/>
      <c r="B159" s="93" t="s">
        <v>23</v>
      </c>
      <c r="C159" s="49" t="s">
        <v>2</v>
      </c>
      <c r="D159" s="46">
        <v>400</v>
      </c>
      <c r="E159" s="29">
        <v>20</v>
      </c>
      <c r="F159" s="30">
        <f>D159*20%</f>
        <v>80</v>
      </c>
      <c r="G159" s="56"/>
      <c r="H159" s="31" t="s">
        <v>109</v>
      </c>
    </row>
    <row r="160" spans="1:8" s="23" customFormat="1" ht="17.25" customHeight="1">
      <c r="A160" s="75"/>
      <c r="B160" s="93" t="s">
        <v>73</v>
      </c>
      <c r="C160" s="49" t="s">
        <v>2</v>
      </c>
      <c r="D160" s="46">
        <v>400</v>
      </c>
      <c r="E160" s="29">
        <v>20</v>
      </c>
      <c r="F160" s="30">
        <f>D160*20%</f>
        <v>80</v>
      </c>
      <c r="G160" s="56"/>
      <c r="H160" s="31" t="s">
        <v>109</v>
      </c>
    </row>
    <row r="161" spans="1:8" s="23" customFormat="1" ht="17.25" customHeight="1" thickBot="1">
      <c r="A161" s="75"/>
      <c r="B161" s="87" t="s">
        <v>80</v>
      </c>
      <c r="C161" s="47" t="s">
        <v>2</v>
      </c>
      <c r="D161" s="105">
        <v>200</v>
      </c>
      <c r="E161" s="29">
        <v>90</v>
      </c>
      <c r="F161" s="33">
        <f>ROUND((D161*E161%),0)</f>
        <v>180</v>
      </c>
      <c r="G161" s="29"/>
      <c r="H161" s="34" t="s">
        <v>71</v>
      </c>
    </row>
    <row r="162" spans="1:8" s="23" customFormat="1" ht="18.75" customHeight="1" thickBot="1">
      <c r="A162" s="65" t="s">
        <v>18</v>
      </c>
      <c r="B162" s="96" t="s">
        <v>103</v>
      </c>
      <c r="C162" s="81"/>
      <c r="D162" s="108"/>
      <c r="E162" s="54"/>
      <c r="F162" s="54"/>
      <c r="G162" s="54"/>
      <c r="H162" s="55"/>
    </row>
    <row r="163" spans="1:8" s="23" customFormat="1" ht="16.5" customHeight="1" thickBot="1">
      <c r="A163" s="80"/>
      <c r="B163" s="97" t="s">
        <v>80</v>
      </c>
      <c r="C163" s="81" t="s">
        <v>2</v>
      </c>
      <c r="D163" s="110">
        <v>9000</v>
      </c>
      <c r="E163" s="54">
        <v>90</v>
      </c>
      <c r="F163" s="117">
        <f>ROUND((D163*E163%),0)</f>
        <v>8100</v>
      </c>
      <c r="G163" s="54"/>
      <c r="H163" s="60" t="s">
        <v>71</v>
      </c>
    </row>
    <row r="164" spans="1:4" s="16" customFormat="1" ht="12.75">
      <c r="A164" s="82"/>
      <c r="B164" s="98"/>
      <c r="C164" s="82"/>
      <c r="D164" s="112"/>
    </row>
    <row r="165" spans="1:4" s="50" customFormat="1" ht="15.75">
      <c r="A165" s="115"/>
      <c r="B165" s="116" t="s">
        <v>19</v>
      </c>
      <c r="C165" s="79"/>
      <c r="D165" s="111"/>
    </row>
    <row r="166" spans="1:8" s="50" customFormat="1" ht="32.25" customHeight="1">
      <c r="A166" s="79"/>
      <c r="B166" s="143" t="s">
        <v>134</v>
      </c>
      <c r="C166" s="144"/>
      <c r="D166" s="144"/>
      <c r="E166" s="144"/>
      <c r="F166" s="144"/>
      <c r="G166" s="144"/>
      <c r="H166" s="144"/>
    </row>
    <row r="167" spans="1:8" s="23" customFormat="1" ht="21.75" customHeight="1">
      <c r="A167" s="118"/>
      <c r="B167" s="94" t="str">
        <f>'[1]2023'!$B$97</f>
        <v>2. Періодичність прибирання територій та викіс трави може коригуватися.</v>
      </c>
      <c r="C167" s="79"/>
      <c r="D167" s="111"/>
      <c r="E167" s="50"/>
      <c r="F167" s="50"/>
      <c r="G167" s="50"/>
      <c r="H167" s="50"/>
    </row>
    <row r="168" spans="1:8" s="23" customFormat="1" ht="15.75">
      <c r="A168" s="118"/>
      <c r="B168" s="148" t="str">
        <f>'[1]2023'!$B$98</f>
        <v>3. Площа обслуговування територій та періодичність  прибирання в актах виконаних робіт включається по фактично виконаним роботам з урахуванням погодних умов.</v>
      </c>
      <c r="C168" s="149"/>
      <c r="D168" s="149"/>
      <c r="E168" s="149"/>
      <c r="F168" s="149"/>
      <c r="G168" s="149"/>
      <c r="H168" s="149"/>
    </row>
    <row r="169" spans="1:8" s="23" customFormat="1" ht="15.75">
      <c r="A169" s="118"/>
      <c r="B169" s="149"/>
      <c r="C169" s="149"/>
      <c r="D169" s="149"/>
      <c r="E169" s="149"/>
      <c r="F169" s="149"/>
      <c r="G169" s="149"/>
      <c r="H169" s="149"/>
    </row>
    <row r="170" spans="1:4" s="16" customFormat="1" ht="12.75">
      <c r="A170" s="82"/>
      <c r="B170" s="98"/>
      <c r="C170" s="82"/>
      <c r="D170" s="112"/>
    </row>
    <row r="171" spans="1:8" s="16" customFormat="1" ht="15.75">
      <c r="A171" s="82"/>
      <c r="B171" s="143" t="s">
        <v>126</v>
      </c>
      <c r="C171" s="143"/>
      <c r="D171" s="143"/>
      <c r="E171" s="143"/>
      <c r="F171" s="143"/>
      <c r="G171" s="143"/>
      <c r="H171" s="143"/>
    </row>
    <row r="172" spans="1:4" s="16" customFormat="1" ht="12.75">
      <c r="A172" s="82"/>
      <c r="B172" s="98"/>
      <c r="C172" s="82"/>
      <c r="D172" s="112"/>
    </row>
    <row r="173" spans="1:4" s="16" customFormat="1" ht="12.75">
      <c r="A173" s="82"/>
      <c r="B173" s="98"/>
      <c r="C173" s="82"/>
      <c r="D173" s="112"/>
    </row>
    <row r="174" spans="1:4" s="16" customFormat="1" ht="12.75">
      <c r="A174" s="82"/>
      <c r="B174" s="99" t="s">
        <v>108</v>
      </c>
      <c r="C174" s="82"/>
      <c r="D174" s="112"/>
    </row>
    <row r="175" spans="1:4" s="16" customFormat="1" ht="12.75">
      <c r="A175" s="82"/>
      <c r="B175" s="99" t="s">
        <v>104</v>
      </c>
      <c r="C175" s="82"/>
      <c r="D175" s="112"/>
    </row>
    <row r="176" spans="1:4" s="16" customFormat="1" ht="12.75">
      <c r="A176" s="82"/>
      <c r="B176" s="98"/>
      <c r="C176" s="82"/>
      <c r="D176" s="112"/>
    </row>
  </sheetData>
  <sheetProtection/>
  <autoFilter ref="A13:H163"/>
  <mergeCells count="17">
    <mergeCell ref="A8:H8"/>
    <mergeCell ref="B166:H166"/>
    <mergeCell ref="B171:H171"/>
    <mergeCell ref="A14:H14"/>
    <mergeCell ref="A87:H87"/>
    <mergeCell ref="B168:H169"/>
    <mergeCell ref="A16:A19"/>
    <mergeCell ref="A6:H6"/>
    <mergeCell ref="A9:H9"/>
    <mergeCell ref="A11:A12"/>
    <mergeCell ref="B11:B12"/>
    <mergeCell ref="C11:C12"/>
    <mergeCell ref="D11:D12"/>
    <mergeCell ref="E11:F11"/>
    <mergeCell ref="G11:G12"/>
    <mergeCell ref="H11:H12"/>
    <mergeCell ref="A7:H7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2"/>
  <sheetViews>
    <sheetView zoomScale="75" zoomScaleNormal="75" zoomScalePageLayoutView="0" workbookViewId="0" topLeftCell="A1">
      <selection activeCell="R50" sqref="R50"/>
    </sheetView>
  </sheetViews>
  <sheetFormatPr defaultColWidth="9.00390625" defaultRowHeight="12.75"/>
  <cols>
    <col min="1" max="1" width="26.375" style="0" customWidth="1"/>
    <col min="2" max="2" width="5.625" style="0" customWidth="1"/>
    <col min="3" max="4" width="6.75390625" style="0" customWidth="1"/>
    <col min="5" max="5" width="8.75390625" style="0" customWidth="1"/>
    <col min="6" max="6" width="6.75390625" style="0" customWidth="1"/>
    <col min="7" max="7" width="9.75390625" style="0" customWidth="1"/>
    <col min="8" max="8" width="8.25390625" style="0" customWidth="1"/>
    <col min="9" max="9" width="9.75390625" style="0" customWidth="1"/>
    <col min="10" max="10" width="9.375" style="0" customWidth="1"/>
    <col min="11" max="11" width="9.00390625" style="0" customWidth="1"/>
    <col min="12" max="12" width="9.75390625" style="0" customWidth="1"/>
    <col min="13" max="13" width="9.25390625" style="0" customWidth="1"/>
    <col min="14" max="17" width="6.75390625" style="0" customWidth="1"/>
  </cols>
  <sheetData>
    <row r="2" spans="1:17" s="9" customFormat="1" ht="48" customHeight="1">
      <c r="A2" s="10" t="s">
        <v>25</v>
      </c>
      <c r="B2" s="8" t="s">
        <v>24</v>
      </c>
      <c r="C2" s="18" t="s">
        <v>26</v>
      </c>
      <c r="D2" s="18" t="s">
        <v>27</v>
      </c>
      <c r="E2" s="18" t="s">
        <v>28</v>
      </c>
      <c r="F2" s="18" t="s">
        <v>29</v>
      </c>
      <c r="G2" s="18" t="s">
        <v>30</v>
      </c>
      <c r="H2" s="18" t="s">
        <v>31</v>
      </c>
      <c r="I2" s="18" t="s">
        <v>32</v>
      </c>
      <c r="J2" s="18" t="s">
        <v>33</v>
      </c>
      <c r="K2" s="18" t="s">
        <v>34</v>
      </c>
      <c r="L2" s="18" t="s">
        <v>35</v>
      </c>
      <c r="M2" s="18" t="s">
        <v>36</v>
      </c>
      <c r="N2" s="18" t="s">
        <v>37</v>
      </c>
      <c r="O2" s="18" t="s">
        <v>38</v>
      </c>
      <c r="P2" s="8" t="s">
        <v>39</v>
      </c>
      <c r="Q2" s="8" t="s">
        <v>40</v>
      </c>
    </row>
    <row r="3" spans="1:18" ht="12.75">
      <c r="A3" s="4" t="s">
        <v>74</v>
      </c>
      <c r="B3" s="7" t="s">
        <v>1</v>
      </c>
      <c r="C3" s="7">
        <v>2745</v>
      </c>
      <c r="D3" s="7">
        <v>724</v>
      </c>
      <c r="E3" s="7">
        <v>500</v>
      </c>
      <c r="F3" s="7"/>
      <c r="G3" s="7">
        <v>1446.3</v>
      </c>
      <c r="H3" s="7">
        <v>1910</v>
      </c>
      <c r="I3" s="17">
        <v>722</v>
      </c>
      <c r="J3" s="7">
        <v>461</v>
      </c>
      <c r="K3" s="7">
        <v>610</v>
      </c>
      <c r="L3" s="7">
        <v>697.5</v>
      </c>
      <c r="M3" s="7">
        <v>761.8</v>
      </c>
      <c r="N3" s="7">
        <v>990</v>
      </c>
      <c r="O3" s="7">
        <v>420</v>
      </c>
      <c r="P3" s="7">
        <v>636.7</v>
      </c>
      <c r="Q3" s="7"/>
      <c r="R3">
        <f>SUM(C3:Q3)</f>
        <v>12624.3</v>
      </c>
    </row>
    <row r="4" spans="1:18" ht="12.75">
      <c r="A4" s="4" t="s">
        <v>75</v>
      </c>
      <c r="B4" s="7" t="s">
        <v>2</v>
      </c>
      <c r="C4" s="7">
        <v>823</v>
      </c>
      <c r="D4" s="7">
        <v>217</v>
      </c>
      <c r="E4" s="7"/>
      <c r="F4" s="7"/>
      <c r="G4" s="7">
        <v>2314</v>
      </c>
      <c r="H4" s="7">
        <v>1146</v>
      </c>
      <c r="I4" s="7">
        <v>433</v>
      </c>
      <c r="J4" s="7">
        <v>277</v>
      </c>
      <c r="K4" s="7">
        <v>732</v>
      </c>
      <c r="L4" s="7">
        <v>837</v>
      </c>
      <c r="M4" s="7">
        <v>457</v>
      </c>
      <c r="N4" s="7">
        <v>594</v>
      </c>
      <c r="O4" s="7">
        <v>252</v>
      </c>
      <c r="P4" s="7"/>
      <c r="Q4" s="7"/>
      <c r="R4">
        <f aca="true" t="shared" si="0" ref="R4:R20">SUM(C4:Q4)</f>
        <v>8082</v>
      </c>
    </row>
    <row r="5" spans="1:18" ht="12.75" customHeight="1">
      <c r="A5" s="6" t="s">
        <v>41</v>
      </c>
      <c r="B5" s="7" t="s">
        <v>2</v>
      </c>
      <c r="C5" s="7">
        <f>45350-1360</f>
        <v>43990</v>
      </c>
      <c r="D5" s="7">
        <v>6076.1</v>
      </c>
      <c r="E5" s="12">
        <v>10950.9</v>
      </c>
      <c r="F5" s="7">
        <v>3798</v>
      </c>
      <c r="G5" s="12">
        <f>27413.8-2374</f>
        <v>25039.8</v>
      </c>
      <c r="H5" s="12">
        <f>21027.2-1377</f>
        <v>19650.2</v>
      </c>
      <c r="I5" s="12">
        <f>13365.4-247.86</f>
        <v>13117.539999999999</v>
      </c>
      <c r="J5" s="7">
        <f>5305.8-463</f>
        <v>4842.8</v>
      </c>
      <c r="K5" s="12">
        <f>10512.6-376</f>
        <v>10136.6</v>
      </c>
      <c r="L5" s="12">
        <f>12193.4-1186</f>
        <v>11007.4</v>
      </c>
      <c r="M5" s="7">
        <f>6332.1-582</f>
        <v>5750.1</v>
      </c>
      <c r="N5" s="7">
        <f>9930.1-95</f>
        <v>9835.1</v>
      </c>
      <c r="O5" s="7">
        <f>3934.1-364</f>
        <v>3570.1</v>
      </c>
      <c r="P5" s="7">
        <v>4950</v>
      </c>
      <c r="Q5" s="7"/>
      <c r="R5">
        <f t="shared" si="0"/>
        <v>172714.64</v>
      </c>
    </row>
    <row r="6" spans="1:18" ht="12.75" customHeight="1">
      <c r="A6" s="6" t="s">
        <v>53</v>
      </c>
      <c r="B6" s="7" t="s">
        <v>2</v>
      </c>
      <c r="C6" s="7"/>
      <c r="D6" s="7"/>
      <c r="E6" s="12"/>
      <c r="F6" s="7"/>
      <c r="G6" s="14">
        <v>3524</v>
      </c>
      <c r="H6" s="7">
        <v>219</v>
      </c>
      <c r="I6" s="7">
        <v>540.9</v>
      </c>
      <c r="J6" s="7"/>
      <c r="K6" s="7">
        <v>238</v>
      </c>
      <c r="L6" s="7"/>
      <c r="M6" s="7">
        <v>104</v>
      </c>
      <c r="N6" s="7"/>
      <c r="O6" s="7"/>
      <c r="P6" s="7"/>
      <c r="Q6" s="7"/>
      <c r="R6">
        <f t="shared" si="0"/>
        <v>4625.9</v>
      </c>
    </row>
    <row r="7" spans="1:18" ht="12.75" customHeight="1">
      <c r="A7" s="6" t="s">
        <v>50</v>
      </c>
      <c r="B7" s="7" t="s">
        <v>2</v>
      </c>
      <c r="C7" s="7"/>
      <c r="D7" s="7">
        <v>1267.3</v>
      </c>
      <c r="E7" s="7"/>
      <c r="F7" s="7"/>
      <c r="G7" s="7">
        <v>1298.3</v>
      </c>
      <c r="H7" s="7"/>
      <c r="I7" s="7">
        <v>150.4</v>
      </c>
      <c r="J7" s="7"/>
      <c r="K7" s="7"/>
      <c r="L7" s="7"/>
      <c r="M7" s="7"/>
      <c r="N7" s="7">
        <v>481.5</v>
      </c>
      <c r="O7" s="7">
        <v>323.21</v>
      </c>
      <c r="P7" s="7"/>
      <c r="Q7" s="7"/>
      <c r="R7">
        <f t="shared" si="0"/>
        <v>3520.71</v>
      </c>
    </row>
    <row r="8" spans="1:18" ht="12.75">
      <c r="A8" s="4" t="s">
        <v>42</v>
      </c>
      <c r="B8" s="7" t="s">
        <v>2</v>
      </c>
      <c r="C8" s="7">
        <v>1360</v>
      </c>
      <c r="D8" s="7"/>
      <c r="E8" s="7"/>
      <c r="F8" s="7"/>
      <c r="G8" s="7">
        <v>2374</v>
      </c>
      <c r="H8" s="7">
        <v>1377</v>
      </c>
      <c r="I8" s="7">
        <v>247.86</v>
      </c>
      <c r="J8" s="7">
        <v>463</v>
      </c>
      <c r="K8" s="7">
        <v>376</v>
      </c>
      <c r="L8" s="7">
        <v>1186</v>
      </c>
      <c r="M8" s="7">
        <v>582</v>
      </c>
      <c r="N8" s="7">
        <v>95</v>
      </c>
      <c r="O8" s="7">
        <v>364</v>
      </c>
      <c r="P8" s="7"/>
      <c r="Q8" s="7"/>
      <c r="R8">
        <f t="shared" si="0"/>
        <v>8424.86</v>
      </c>
    </row>
    <row r="9" spans="1:18" ht="12.75">
      <c r="A9" s="4" t="s">
        <v>51</v>
      </c>
      <c r="B9" s="7" t="s">
        <v>2</v>
      </c>
      <c r="C9" s="7"/>
      <c r="D9" s="7"/>
      <c r="E9" s="7"/>
      <c r="F9" s="7"/>
      <c r="G9" s="7">
        <v>1520.8</v>
      </c>
      <c r="H9" s="7">
        <v>11</v>
      </c>
      <c r="I9" s="7"/>
      <c r="J9" s="7"/>
      <c r="K9" s="7"/>
      <c r="L9" s="7"/>
      <c r="M9" s="7"/>
      <c r="N9" s="7"/>
      <c r="O9" s="7"/>
      <c r="P9" s="7"/>
      <c r="Q9" s="7"/>
      <c r="R9">
        <f t="shared" si="0"/>
        <v>1531.8</v>
      </c>
    </row>
    <row r="10" spans="1:18" ht="12.75">
      <c r="A10" s="4" t="s">
        <v>55</v>
      </c>
      <c r="B10" s="7" t="s">
        <v>2</v>
      </c>
      <c r="C10" s="7"/>
      <c r="D10" s="7"/>
      <c r="E10" s="7"/>
      <c r="F10" s="7"/>
      <c r="G10" s="7"/>
      <c r="H10" s="7"/>
      <c r="I10" s="17">
        <v>3602</v>
      </c>
      <c r="J10" s="7"/>
      <c r="K10" s="7"/>
      <c r="L10" s="7"/>
      <c r="M10" s="7"/>
      <c r="N10" s="7"/>
      <c r="O10" s="7"/>
      <c r="P10" s="7"/>
      <c r="Q10" s="7"/>
      <c r="R10">
        <f t="shared" si="0"/>
        <v>3602</v>
      </c>
    </row>
    <row r="11" spans="1:18" ht="12.75">
      <c r="A11" s="4" t="s">
        <v>43</v>
      </c>
      <c r="B11" s="7" t="s">
        <v>2</v>
      </c>
      <c r="C11" s="7">
        <v>7882</v>
      </c>
      <c r="D11" s="7">
        <v>1253.8</v>
      </c>
      <c r="E11" s="7">
        <v>683.8</v>
      </c>
      <c r="F11" s="7"/>
      <c r="G11" s="7">
        <f>22523-3524</f>
        <v>18999</v>
      </c>
      <c r="H11" s="12">
        <f>10280.6-219</f>
        <v>10061.6</v>
      </c>
      <c r="I11" s="7">
        <f>3658.6-540.9</f>
        <v>3117.7</v>
      </c>
      <c r="J11" s="7">
        <v>960.7</v>
      </c>
      <c r="K11" s="7">
        <f>3294.9-238</f>
        <v>3056.9</v>
      </c>
      <c r="L11" s="7">
        <v>9763.6</v>
      </c>
      <c r="M11" s="7">
        <f>5868-104</f>
        <v>5764</v>
      </c>
      <c r="N11" s="7">
        <v>5376.9</v>
      </c>
      <c r="O11" s="7">
        <v>2549.68</v>
      </c>
      <c r="P11" s="7">
        <v>1368</v>
      </c>
      <c r="Q11" s="7">
        <v>99</v>
      </c>
      <c r="R11">
        <f t="shared" si="0"/>
        <v>70936.67999999998</v>
      </c>
    </row>
    <row r="12" spans="1:18" ht="12.75">
      <c r="A12" s="4" t="s">
        <v>46</v>
      </c>
      <c r="B12" s="7" t="s">
        <v>2</v>
      </c>
      <c r="C12" s="7">
        <v>1502.1</v>
      </c>
      <c r="D12" s="7"/>
      <c r="E12" s="7"/>
      <c r="F12" s="7"/>
      <c r="G12" s="13">
        <v>1044.15</v>
      </c>
      <c r="H12" s="7">
        <v>174.65</v>
      </c>
      <c r="I12" s="7"/>
      <c r="J12" s="7"/>
      <c r="K12" s="7"/>
      <c r="L12" s="7"/>
      <c r="M12" s="7"/>
      <c r="N12" s="7"/>
      <c r="O12" s="7"/>
      <c r="P12" s="7"/>
      <c r="Q12" s="7"/>
      <c r="R12">
        <f t="shared" si="0"/>
        <v>2720.9</v>
      </c>
    </row>
    <row r="13" spans="1:19" ht="13.5" customHeight="1">
      <c r="A13" s="6" t="s">
        <v>44</v>
      </c>
      <c r="B13" s="7" t="s">
        <v>2</v>
      </c>
      <c r="C13" s="7">
        <v>36724</v>
      </c>
      <c r="D13" s="7">
        <v>6615</v>
      </c>
      <c r="E13" s="12">
        <v>12642.2</v>
      </c>
      <c r="F13" s="7"/>
      <c r="G13" s="12">
        <v>21340.7</v>
      </c>
      <c r="H13" s="12">
        <v>27483.3</v>
      </c>
      <c r="I13" s="7">
        <v>21193.7</v>
      </c>
      <c r="J13" s="7">
        <v>9161</v>
      </c>
      <c r="K13" s="13">
        <v>7664.43</v>
      </c>
      <c r="L13" s="12">
        <v>76501.1</v>
      </c>
      <c r="M13" s="7">
        <v>6605.5</v>
      </c>
      <c r="N13" s="7">
        <v>7715.5</v>
      </c>
      <c r="O13" s="7">
        <v>1922.3</v>
      </c>
      <c r="P13" s="7">
        <v>12823</v>
      </c>
      <c r="Q13" s="7">
        <v>4613</v>
      </c>
      <c r="R13">
        <f t="shared" si="0"/>
        <v>253004.72999999998</v>
      </c>
      <c r="S13">
        <f>SUM(C13:R13)</f>
        <v>506009.45999999996</v>
      </c>
    </row>
    <row r="14" spans="1:19" ht="13.5" customHeight="1">
      <c r="A14" s="6" t="s">
        <v>47</v>
      </c>
      <c r="B14" s="7" t="s">
        <v>2</v>
      </c>
      <c r="C14" s="7">
        <v>4132.8</v>
      </c>
      <c r="D14" s="7"/>
      <c r="E14" s="7"/>
      <c r="F14" s="7"/>
      <c r="G14" s="13">
        <v>1646.13</v>
      </c>
      <c r="H14" s="7">
        <v>5873.4</v>
      </c>
      <c r="I14" s="7"/>
      <c r="J14" s="7"/>
      <c r="K14" s="7"/>
      <c r="L14" s="7">
        <v>226.5</v>
      </c>
      <c r="M14" s="7"/>
      <c r="N14" s="7"/>
      <c r="O14" s="7">
        <v>7500</v>
      </c>
      <c r="P14" s="7"/>
      <c r="Q14" s="7"/>
      <c r="R14">
        <f t="shared" si="0"/>
        <v>19378.83</v>
      </c>
      <c r="S14">
        <f>SUM(C14:R14)</f>
        <v>38757.66</v>
      </c>
    </row>
    <row r="15" spans="1:18" ht="12.75" customHeight="1">
      <c r="A15" s="11" t="s">
        <v>45</v>
      </c>
      <c r="B15" s="7" t="s">
        <v>2</v>
      </c>
      <c r="C15" s="7">
        <v>1569.8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>
        <f t="shared" si="0"/>
        <v>1569.8</v>
      </c>
    </row>
    <row r="16" spans="1:18" ht="12.75" customHeight="1">
      <c r="A16" s="11" t="s">
        <v>54</v>
      </c>
      <c r="B16" s="7" t="s">
        <v>2</v>
      </c>
      <c r="C16" s="7"/>
      <c r="D16" s="7"/>
      <c r="E16" s="7"/>
      <c r="F16" s="7"/>
      <c r="G16" s="7"/>
      <c r="H16" s="7">
        <v>1043.7</v>
      </c>
      <c r="I16" s="7"/>
      <c r="J16" s="7"/>
      <c r="K16" s="7"/>
      <c r="L16" s="7"/>
      <c r="M16" s="7"/>
      <c r="N16" s="7"/>
      <c r="O16" s="7"/>
      <c r="P16" s="7"/>
      <c r="Q16" s="7"/>
      <c r="R16">
        <f t="shared" si="0"/>
        <v>1043.7</v>
      </c>
    </row>
    <row r="17" spans="1:18" ht="12.75" customHeight="1">
      <c r="A17" s="11" t="s">
        <v>48</v>
      </c>
      <c r="B17" s="7" t="s">
        <v>2</v>
      </c>
      <c r="C17" s="7">
        <v>462</v>
      </c>
      <c r="D17" s="7"/>
      <c r="E17" s="7"/>
      <c r="F17" s="7"/>
      <c r="G17" s="7">
        <v>939</v>
      </c>
      <c r="H17" s="7">
        <v>765</v>
      </c>
      <c r="I17" s="7">
        <v>131</v>
      </c>
      <c r="J17" s="7"/>
      <c r="K17" s="7"/>
      <c r="L17" s="7"/>
      <c r="M17" s="7"/>
      <c r="N17" s="7">
        <v>166</v>
      </c>
      <c r="O17" s="7"/>
      <c r="P17" s="7"/>
      <c r="Q17" s="7"/>
      <c r="R17">
        <f t="shared" si="0"/>
        <v>2463</v>
      </c>
    </row>
    <row r="18" spans="1:18" ht="12.75" customHeight="1">
      <c r="A18" s="11" t="s">
        <v>49</v>
      </c>
      <c r="B18" s="7" t="s">
        <v>2</v>
      </c>
      <c r="C18" s="7">
        <v>55</v>
      </c>
      <c r="D18" s="7"/>
      <c r="E18" s="7"/>
      <c r="F18" s="7"/>
      <c r="G18" s="7">
        <v>2888.4</v>
      </c>
      <c r="H18" s="7">
        <v>1759</v>
      </c>
      <c r="I18" s="7"/>
      <c r="J18" s="7"/>
      <c r="K18" s="7"/>
      <c r="L18" s="7"/>
      <c r="M18" s="7"/>
      <c r="N18" s="7"/>
      <c r="O18" s="7"/>
      <c r="P18" s="7"/>
      <c r="Q18" s="7"/>
      <c r="R18">
        <f t="shared" si="0"/>
        <v>4702.4</v>
      </c>
    </row>
    <row r="19" spans="1:18" ht="12.75" customHeight="1">
      <c r="A19" s="11" t="s">
        <v>82</v>
      </c>
      <c r="B19" s="7" t="s">
        <v>7</v>
      </c>
      <c r="C19" s="7"/>
      <c r="D19" s="7"/>
      <c r="E19" s="7"/>
      <c r="F19" s="7"/>
      <c r="G19" s="7">
        <v>41</v>
      </c>
      <c r="H19" s="7">
        <v>14</v>
      </c>
      <c r="I19" s="7">
        <v>3</v>
      </c>
      <c r="J19" s="7"/>
      <c r="K19" s="7"/>
      <c r="L19" s="7"/>
      <c r="M19" s="7"/>
      <c r="N19" s="7"/>
      <c r="O19" s="7"/>
      <c r="P19" s="7"/>
      <c r="Q19" s="7"/>
      <c r="R19">
        <f t="shared" si="0"/>
        <v>58</v>
      </c>
    </row>
    <row r="20" spans="1:18" ht="12.75">
      <c r="A20" s="5" t="s">
        <v>52</v>
      </c>
      <c r="B20" s="7" t="s">
        <v>7</v>
      </c>
      <c r="C20" s="7">
        <v>2</v>
      </c>
      <c r="D20" s="7"/>
      <c r="E20" s="7"/>
      <c r="F20" s="7"/>
      <c r="G20" s="7">
        <v>47</v>
      </c>
      <c r="H20" s="7">
        <v>21</v>
      </c>
      <c r="I20" s="7">
        <v>2</v>
      </c>
      <c r="J20" s="7">
        <v>3</v>
      </c>
      <c r="K20" s="7"/>
      <c r="L20" s="7"/>
      <c r="M20" s="7"/>
      <c r="N20" s="7">
        <v>4</v>
      </c>
      <c r="O20" s="7"/>
      <c r="P20" s="7"/>
      <c r="Q20" s="7"/>
      <c r="R20">
        <f t="shared" si="0"/>
        <v>79</v>
      </c>
    </row>
    <row r="21" spans="1:17" ht="12.75">
      <c r="A21" s="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3" spans="1:17" ht="24">
      <c r="A23" s="10" t="s">
        <v>25</v>
      </c>
      <c r="B23" s="8" t="s">
        <v>24</v>
      </c>
      <c r="C23" s="18" t="s">
        <v>56</v>
      </c>
      <c r="D23" s="18" t="s">
        <v>57</v>
      </c>
      <c r="E23" s="18" t="s">
        <v>58</v>
      </c>
      <c r="F23" s="18" t="s">
        <v>59</v>
      </c>
      <c r="G23" s="18" t="s">
        <v>60</v>
      </c>
      <c r="H23" s="18" t="s">
        <v>61</v>
      </c>
      <c r="I23" s="18" t="s">
        <v>62</v>
      </c>
      <c r="J23" s="18" t="s">
        <v>63</v>
      </c>
      <c r="K23" s="18" t="s">
        <v>64</v>
      </c>
      <c r="L23" s="18" t="s">
        <v>65</v>
      </c>
      <c r="M23" s="18" t="s">
        <v>66</v>
      </c>
      <c r="N23" s="18"/>
      <c r="O23" s="8"/>
      <c r="P23" s="8"/>
      <c r="Q23" s="8"/>
    </row>
    <row r="24" spans="1:18" ht="12.75">
      <c r="A24" s="4" t="s">
        <v>74</v>
      </c>
      <c r="B24" s="7" t="s">
        <v>1</v>
      </c>
      <c r="C24" s="7"/>
      <c r="D24" s="7"/>
      <c r="E24" s="7"/>
      <c r="F24" s="7">
        <v>237</v>
      </c>
      <c r="G24" s="7"/>
      <c r="H24" s="7"/>
      <c r="I24" s="7">
        <v>665.5</v>
      </c>
      <c r="J24" s="7">
        <v>545</v>
      </c>
      <c r="K24" s="7">
        <v>700</v>
      </c>
      <c r="L24" s="7">
        <v>509</v>
      </c>
      <c r="M24" s="7"/>
      <c r="N24" s="7"/>
      <c r="O24" s="7"/>
      <c r="P24" s="7"/>
      <c r="Q24" s="7"/>
      <c r="R24">
        <f aca="true" t="shared" si="1" ref="R24:R40">SUM(C24:Q24)</f>
        <v>2656.5</v>
      </c>
    </row>
    <row r="25" spans="1:18" ht="12.75">
      <c r="A25" s="6" t="s">
        <v>41</v>
      </c>
      <c r="B25" s="7" t="s">
        <v>2</v>
      </c>
      <c r="C25" s="7"/>
      <c r="D25" s="7"/>
      <c r="E25" s="12"/>
      <c r="F25" s="7">
        <v>1234</v>
      </c>
      <c r="G25" s="12"/>
      <c r="H25" s="12"/>
      <c r="I25" s="7">
        <v>5304.6</v>
      </c>
      <c r="J25" s="7">
        <v>5404.3</v>
      </c>
      <c r="K25" s="12">
        <v>1434.3</v>
      </c>
      <c r="L25" s="14">
        <f>2036-156</f>
        <v>1880</v>
      </c>
      <c r="M25" s="7"/>
      <c r="N25" s="7"/>
      <c r="O25" s="7"/>
      <c r="P25" s="7"/>
      <c r="Q25" s="7"/>
      <c r="R25">
        <f t="shared" si="1"/>
        <v>15257.2</v>
      </c>
    </row>
    <row r="26" spans="1:18" ht="12.75">
      <c r="A26" s="6" t="s">
        <v>53</v>
      </c>
      <c r="B26" s="7" t="s">
        <v>2</v>
      </c>
      <c r="C26" s="7"/>
      <c r="D26" s="7"/>
      <c r="E26" s="12"/>
      <c r="F26" s="7">
        <v>1669</v>
      </c>
      <c r="G26" s="14"/>
      <c r="H26" s="7"/>
      <c r="I26" s="7"/>
      <c r="J26" s="7"/>
      <c r="K26" s="7"/>
      <c r="L26" s="7"/>
      <c r="M26" s="7"/>
      <c r="N26" s="7"/>
      <c r="O26" s="7"/>
      <c r="P26" s="7"/>
      <c r="Q26" s="7"/>
      <c r="R26">
        <f t="shared" si="1"/>
        <v>1669</v>
      </c>
    </row>
    <row r="27" spans="1:18" ht="12.75">
      <c r="A27" s="4" t="s">
        <v>42</v>
      </c>
      <c r="B27" s="7" t="s">
        <v>2</v>
      </c>
      <c r="C27" s="7"/>
      <c r="D27" s="7"/>
      <c r="E27" s="7"/>
      <c r="F27" s="7"/>
      <c r="G27" s="7"/>
      <c r="H27" s="7"/>
      <c r="I27" s="7"/>
      <c r="J27" s="7"/>
      <c r="K27" s="7"/>
      <c r="L27" s="7">
        <v>156</v>
      </c>
      <c r="M27" s="7"/>
      <c r="N27" s="7"/>
      <c r="O27" s="7"/>
      <c r="P27" s="7"/>
      <c r="Q27" s="7"/>
      <c r="R27">
        <f t="shared" si="1"/>
        <v>156</v>
      </c>
    </row>
    <row r="28" spans="1:18" ht="12.75">
      <c r="A28" s="4" t="s">
        <v>51</v>
      </c>
      <c r="B28" s="7" t="s">
        <v>2</v>
      </c>
      <c r="C28" s="7"/>
      <c r="D28" s="7"/>
      <c r="E28" s="7">
        <v>61.2</v>
      </c>
      <c r="F28" s="7"/>
      <c r="G28" s="7">
        <v>442.4</v>
      </c>
      <c r="H28" s="7">
        <v>399</v>
      </c>
      <c r="I28" s="7"/>
      <c r="J28" s="7">
        <v>624.1</v>
      </c>
      <c r="K28" s="7">
        <v>39</v>
      </c>
      <c r="L28" s="7">
        <v>361</v>
      </c>
      <c r="M28" s="7"/>
      <c r="N28" s="7"/>
      <c r="O28" s="7"/>
      <c r="P28" s="7"/>
      <c r="Q28" s="7"/>
      <c r="R28">
        <f t="shared" si="1"/>
        <v>1926.6999999999998</v>
      </c>
    </row>
    <row r="29" spans="1:18" ht="12.75">
      <c r="A29" s="4" t="s">
        <v>68</v>
      </c>
      <c r="B29" s="7" t="s">
        <v>2</v>
      </c>
      <c r="C29" s="7"/>
      <c r="D29" s="7"/>
      <c r="E29" s="7"/>
      <c r="F29" s="7"/>
      <c r="G29" s="7">
        <v>6131.9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>
        <f t="shared" si="1"/>
        <v>6131.9</v>
      </c>
    </row>
    <row r="30" spans="1:18" ht="12.75">
      <c r="A30" s="4" t="s">
        <v>84</v>
      </c>
      <c r="B30" s="7" t="s">
        <v>2</v>
      </c>
      <c r="C30" s="7"/>
      <c r="D30" s="7"/>
      <c r="E30" s="7"/>
      <c r="F30" s="7">
        <v>3465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>
        <f t="shared" si="1"/>
        <v>3465</v>
      </c>
    </row>
    <row r="31" spans="1:18" ht="12.75">
      <c r="A31" s="4" t="s">
        <v>43</v>
      </c>
      <c r="B31" s="7" t="s">
        <v>2</v>
      </c>
      <c r="C31" s="7">
        <v>1438</v>
      </c>
      <c r="D31" s="7">
        <v>1199</v>
      </c>
      <c r="E31" s="7">
        <v>957</v>
      </c>
      <c r="F31" s="7">
        <v>7344</v>
      </c>
      <c r="G31" s="7"/>
      <c r="H31" s="14">
        <v>16222</v>
      </c>
      <c r="I31" s="7">
        <v>6584</v>
      </c>
      <c r="J31" s="7">
        <v>1262.5</v>
      </c>
      <c r="K31" s="7">
        <v>5765</v>
      </c>
      <c r="L31" s="7">
        <v>2839.6</v>
      </c>
      <c r="M31" s="7">
        <v>7616.8</v>
      </c>
      <c r="N31" s="7"/>
      <c r="O31" s="7"/>
      <c r="P31" s="7"/>
      <c r="Q31" s="7"/>
      <c r="R31">
        <f t="shared" si="1"/>
        <v>51227.9</v>
      </c>
    </row>
    <row r="32" spans="1:18" ht="12.75">
      <c r="A32" s="4" t="s">
        <v>46</v>
      </c>
      <c r="B32" s="7" t="s">
        <v>2</v>
      </c>
      <c r="C32" s="7"/>
      <c r="D32" s="7"/>
      <c r="E32" s="7"/>
      <c r="F32" s="7"/>
      <c r="G32" s="13"/>
      <c r="H32" s="7"/>
      <c r="I32" s="7">
        <v>1701.87</v>
      </c>
      <c r="J32" s="7"/>
      <c r="K32" s="7">
        <v>1603.6</v>
      </c>
      <c r="L32" s="7">
        <v>83</v>
      </c>
      <c r="M32" s="7">
        <v>5443</v>
      </c>
      <c r="N32" s="7"/>
      <c r="O32" s="7"/>
      <c r="P32" s="7"/>
      <c r="Q32" s="7"/>
      <c r="R32">
        <f t="shared" si="1"/>
        <v>8831.47</v>
      </c>
    </row>
    <row r="33" spans="1:19" ht="12.75">
      <c r="A33" s="6" t="s">
        <v>44</v>
      </c>
      <c r="B33" s="7" t="s">
        <v>2</v>
      </c>
      <c r="C33" s="7">
        <v>15397</v>
      </c>
      <c r="D33" s="7">
        <v>45301</v>
      </c>
      <c r="E33" s="12">
        <v>8923.6</v>
      </c>
      <c r="F33" s="7">
        <v>19358</v>
      </c>
      <c r="G33" s="14">
        <v>9487</v>
      </c>
      <c r="H33" s="14">
        <v>67105</v>
      </c>
      <c r="I33" s="7">
        <v>17119.1</v>
      </c>
      <c r="J33" s="7">
        <v>8089.8</v>
      </c>
      <c r="K33" s="12">
        <v>6874.4</v>
      </c>
      <c r="L33" s="12">
        <v>8890.6</v>
      </c>
      <c r="M33" s="12">
        <v>41590.5</v>
      </c>
      <c r="N33" s="7"/>
      <c r="O33" s="7"/>
      <c r="P33" s="7"/>
      <c r="Q33" s="7"/>
      <c r="R33">
        <f t="shared" si="1"/>
        <v>248136</v>
      </c>
      <c r="S33">
        <f>SUM(C33:R33)</f>
        <v>496272</v>
      </c>
    </row>
    <row r="34" spans="1:19" ht="12.75">
      <c r="A34" s="6" t="s">
        <v>47</v>
      </c>
      <c r="B34" s="7" t="s">
        <v>2</v>
      </c>
      <c r="C34" s="7"/>
      <c r="D34" s="7"/>
      <c r="E34" s="7"/>
      <c r="F34" s="7"/>
      <c r="G34" s="13"/>
      <c r="H34" s="7"/>
      <c r="I34" s="7">
        <v>566.57</v>
      </c>
      <c r="J34" s="13">
        <v>3219.48</v>
      </c>
      <c r="K34" s="13">
        <v>6595.02</v>
      </c>
      <c r="L34" s="7">
        <v>1284.9</v>
      </c>
      <c r="M34" s="7"/>
      <c r="N34" s="7"/>
      <c r="O34" s="7"/>
      <c r="P34" s="7"/>
      <c r="Q34" s="7"/>
      <c r="R34">
        <f t="shared" si="1"/>
        <v>11665.97</v>
      </c>
      <c r="S34">
        <f>SUM(C34:R34)</f>
        <v>23331.94</v>
      </c>
    </row>
    <row r="35" spans="1:18" ht="12.75" customHeight="1">
      <c r="A35" s="11" t="s">
        <v>69</v>
      </c>
      <c r="B35" s="7" t="s">
        <v>2</v>
      </c>
      <c r="C35" s="7"/>
      <c r="D35" s="7"/>
      <c r="E35" s="7"/>
      <c r="F35" s="7"/>
      <c r="G35" s="7"/>
      <c r="H35" s="7"/>
      <c r="I35" s="7"/>
      <c r="J35" s="7"/>
      <c r="K35" s="7">
        <v>74.2</v>
      </c>
      <c r="L35" s="7"/>
      <c r="M35" s="7"/>
      <c r="N35" s="7"/>
      <c r="O35" s="7"/>
      <c r="P35" s="7"/>
      <c r="Q35" s="7"/>
      <c r="R35">
        <f t="shared" si="1"/>
        <v>74.2</v>
      </c>
    </row>
    <row r="36" spans="1:18" ht="12.75">
      <c r="A36" s="11" t="s">
        <v>67</v>
      </c>
      <c r="B36" s="7" t="s">
        <v>2</v>
      </c>
      <c r="C36" s="7"/>
      <c r="D36" s="7"/>
      <c r="E36" s="7">
        <v>746.2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>
        <f t="shared" si="1"/>
        <v>746.2</v>
      </c>
    </row>
    <row r="37" spans="1:18" ht="12.75">
      <c r="A37" s="11" t="s">
        <v>48</v>
      </c>
      <c r="B37" s="7" t="s">
        <v>2</v>
      </c>
      <c r="C37" s="7">
        <v>186</v>
      </c>
      <c r="D37" s="7"/>
      <c r="E37" s="7"/>
      <c r="F37" s="7"/>
      <c r="G37" s="7"/>
      <c r="H37" s="7">
        <v>595</v>
      </c>
      <c r="I37" s="7"/>
      <c r="J37" s="7"/>
      <c r="K37" s="7"/>
      <c r="L37" s="7">
        <v>80</v>
      </c>
      <c r="M37" s="7"/>
      <c r="N37" s="7"/>
      <c r="O37" s="7"/>
      <c r="P37" s="7"/>
      <c r="Q37" s="7"/>
      <c r="R37">
        <f t="shared" si="1"/>
        <v>861</v>
      </c>
    </row>
    <row r="38" spans="1:18" ht="12.75">
      <c r="A38" s="11" t="s">
        <v>49</v>
      </c>
      <c r="B38" s="7" t="s">
        <v>2</v>
      </c>
      <c r="C38" s="7"/>
      <c r="D38" s="7">
        <v>76</v>
      </c>
      <c r="E38" s="7"/>
      <c r="F38" s="7"/>
      <c r="G38" s="7"/>
      <c r="H38" s="7">
        <v>1129</v>
      </c>
      <c r="I38" s="7">
        <v>896</v>
      </c>
      <c r="J38" s="7">
        <v>655</v>
      </c>
      <c r="K38" s="7">
        <v>358</v>
      </c>
      <c r="L38" s="7">
        <v>57</v>
      </c>
      <c r="M38" s="7">
        <v>601</v>
      </c>
      <c r="N38" s="7"/>
      <c r="O38" s="7"/>
      <c r="P38" s="7"/>
      <c r="Q38" s="7"/>
      <c r="R38">
        <f t="shared" si="1"/>
        <v>3772</v>
      </c>
    </row>
    <row r="39" spans="1:18" ht="12.75">
      <c r="A39" s="11" t="s">
        <v>82</v>
      </c>
      <c r="B39" s="7" t="s">
        <v>7</v>
      </c>
      <c r="C39" s="7">
        <v>11</v>
      </c>
      <c r="D39" s="7">
        <v>6</v>
      </c>
      <c r="E39" s="7"/>
      <c r="F39" s="7">
        <v>15</v>
      </c>
      <c r="G39" s="7">
        <v>15</v>
      </c>
      <c r="H39" s="7">
        <v>13</v>
      </c>
      <c r="I39" s="7">
        <v>10</v>
      </c>
      <c r="J39" s="7">
        <v>2</v>
      </c>
      <c r="K39" s="7">
        <v>4</v>
      </c>
      <c r="L39" s="7">
        <v>6</v>
      </c>
      <c r="M39" s="7">
        <v>33</v>
      </c>
      <c r="N39" s="7"/>
      <c r="O39" s="7"/>
      <c r="P39" s="7"/>
      <c r="Q39" s="7"/>
      <c r="R39">
        <f t="shared" si="1"/>
        <v>115</v>
      </c>
    </row>
    <row r="40" spans="1:19" ht="12.75">
      <c r="A40" s="5" t="s">
        <v>52</v>
      </c>
      <c r="B40" s="7" t="s">
        <v>7</v>
      </c>
      <c r="C40" s="7">
        <v>18</v>
      </c>
      <c r="D40" s="7">
        <v>16</v>
      </c>
      <c r="E40" s="7">
        <v>7</v>
      </c>
      <c r="F40" s="7">
        <v>22</v>
      </c>
      <c r="G40" s="7">
        <v>5</v>
      </c>
      <c r="H40" s="7">
        <v>31</v>
      </c>
      <c r="I40" s="7">
        <v>20</v>
      </c>
      <c r="J40" s="7"/>
      <c r="K40" s="7">
        <v>13</v>
      </c>
      <c r="L40" s="7">
        <v>9</v>
      </c>
      <c r="M40" s="7">
        <v>82</v>
      </c>
      <c r="N40" s="7"/>
      <c r="O40" s="7"/>
      <c r="P40" s="7"/>
      <c r="Q40" s="7"/>
      <c r="R40">
        <f t="shared" si="1"/>
        <v>223</v>
      </c>
      <c r="S40">
        <f>SUM(S11:S39)</f>
        <v>1064371.06</v>
      </c>
    </row>
    <row r="42" ht="12.75">
      <c r="A42" s="15"/>
    </row>
  </sheetData>
  <sheetProtection/>
  <printOptions/>
  <pageMargins left="0.3937007874015748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Admin</cp:lastModifiedBy>
  <cp:lastPrinted>2023-02-10T07:30:16Z</cp:lastPrinted>
  <dcterms:created xsi:type="dcterms:W3CDTF">2004-10-19T12:32:26Z</dcterms:created>
  <dcterms:modified xsi:type="dcterms:W3CDTF">2023-03-06T11:53:58Z</dcterms:modified>
  <cp:category/>
  <cp:version/>
  <cp:contentType/>
  <cp:contentStatus/>
</cp:coreProperties>
</file>